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 Lebron\Desktop\ENERO\"/>
    </mc:Choice>
  </mc:AlternateContent>
  <bookViews>
    <workbookView xWindow="0" yWindow="0" windowWidth="19200" windowHeight="7530"/>
  </bookViews>
  <sheets>
    <sheet name="Hoja1" sheetId="1" r:id="rId1"/>
  </sheets>
  <externalReferences>
    <externalReference r:id="rId2"/>
    <externalReference r:id="rId3"/>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21" i="1" l="1"/>
  <c r="I1221" i="1"/>
  <c r="H1221" i="1"/>
  <c r="C1208" i="1"/>
  <c r="C1206" i="1"/>
  <c r="J1201" i="1"/>
  <c r="I1201" i="1"/>
  <c r="H1201" i="1"/>
  <c r="C1188" i="1"/>
  <c r="C1186" i="1"/>
  <c r="J1181" i="1"/>
  <c r="I1181" i="1"/>
  <c r="H1181" i="1"/>
  <c r="C1162" i="1"/>
  <c r="C1160" i="1"/>
  <c r="J1155" i="1"/>
  <c r="I1155" i="1"/>
  <c r="H1155" i="1"/>
  <c r="C1139" i="1"/>
  <c r="C1137" i="1"/>
  <c r="J1132" i="1"/>
  <c r="I1132" i="1"/>
  <c r="H1132" i="1"/>
  <c r="C1079" i="1"/>
  <c r="C1077" i="1"/>
  <c r="J1072" i="1"/>
  <c r="I1072" i="1"/>
  <c r="H1072" i="1"/>
  <c r="C1052" i="1"/>
  <c r="C1050" i="1"/>
  <c r="J1045" i="1"/>
  <c r="I1045" i="1"/>
  <c r="H1045" i="1"/>
  <c r="C976" i="1"/>
  <c r="C974" i="1"/>
  <c r="J969" i="1"/>
  <c r="I969" i="1"/>
  <c r="H969" i="1"/>
  <c r="C959" i="1"/>
  <c r="C957" i="1"/>
  <c r="J952" i="1"/>
  <c r="I952" i="1"/>
  <c r="H952" i="1"/>
  <c r="C911" i="1"/>
  <c r="C909" i="1"/>
  <c r="J904" i="1"/>
  <c r="I904" i="1"/>
  <c r="H904" i="1"/>
  <c r="C887" i="1"/>
  <c r="C885" i="1"/>
  <c r="J880" i="1"/>
  <c r="I880" i="1"/>
  <c r="H880" i="1"/>
  <c r="C879" i="1"/>
  <c r="C878" i="1"/>
  <c r="C877" i="1"/>
  <c r="C876" i="1"/>
  <c r="C875" i="1"/>
  <c r="C874" i="1"/>
  <c r="C873" i="1"/>
  <c r="C870" i="1"/>
  <c r="C868" i="1"/>
  <c r="J863" i="1"/>
  <c r="I863" i="1"/>
  <c r="H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5" i="1"/>
  <c r="C833" i="1"/>
  <c r="J828" i="1"/>
  <c r="I828" i="1"/>
  <c r="H828" i="1"/>
  <c r="C818" i="1"/>
  <c r="C816" i="1"/>
  <c r="J811" i="1"/>
  <c r="I811" i="1"/>
  <c r="H811" i="1"/>
  <c r="C804" i="1"/>
  <c r="C802" i="1"/>
  <c r="J797" i="1"/>
  <c r="I797" i="1"/>
  <c r="H797" i="1"/>
  <c r="C790" i="1"/>
  <c r="C788" i="1"/>
  <c r="J783" i="1"/>
  <c r="I783" i="1"/>
  <c r="H783" i="1"/>
  <c r="C779" i="1"/>
  <c r="C777" i="1"/>
  <c r="J772" i="1"/>
  <c r="I772" i="1"/>
  <c r="H772" i="1"/>
  <c r="C768" i="1"/>
  <c r="C766" i="1"/>
  <c r="J761" i="1"/>
  <c r="I761" i="1"/>
  <c r="H761" i="1"/>
  <c r="C751" i="1"/>
  <c r="C749" i="1"/>
  <c r="J744" i="1"/>
  <c r="I744" i="1"/>
  <c r="H744" i="1"/>
  <c r="C740" i="1"/>
  <c r="C738" i="1"/>
  <c r="J733" i="1"/>
  <c r="I733" i="1"/>
  <c r="H733" i="1"/>
  <c r="C674" i="1"/>
  <c r="C672" i="1"/>
  <c r="J667" i="1"/>
  <c r="I667" i="1"/>
  <c r="H667" i="1"/>
  <c r="C605" i="1"/>
  <c r="C603" i="1"/>
  <c r="J598" i="1"/>
  <c r="I598" i="1"/>
  <c r="H598" i="1"/>
  <c r="C594" i="1"/>
  <c r="C592" i="1"/>
  <c r="J587" i="1"/>
  <c r="I587" i="1"/>
  <c r="H587" i="1"/>
  <c r="C583" i="1"/>
  <c r="C581" i="1"/>
  <c r="J576" i="1"/>
  <c r="I576" i="1"/>
  <c r="H576" i="1"/>
  <c r="C559" i="1"/>
  <c r="C557" i="1"/>
  <c r="J552" i="1"/>
  <c r="I552" i="1"/>
  <c r="H552" i="1"/>
  <c r="C535" i="1"/>
  <c r="C533" i="1"/>
  <c r="J528" i="1"/>
  <c r="I528" i="1"/>
  <c r="H528" i="1"/>
  <c r="C502" i="1"/>
  <c r="C500" i="1"/>
  <c r="J495" i="1"/>
  <c r="I495" i="1"/>
  <c r="H495" i="1"/>
  <c r="C468" i="1"/>
  <c r="C466" i="1"/>
  <c r="J461" i="1"/>
  <c r="I461" i="1"/>
  <c r="H461" i="1"/>
  <c r="C434" i="1"/>
  <c r="C432" i="1"/>
  <c r="J427" i="1"/>
  <c r="I427" i="1"/>
  <c r="H427" i="1"/>
  <c r="C423" i="1"/>
  <c r="C421" i="1"/>
  <c r="J416" i="1"/>
  <c r="I416" i="1"/>
  <c r="H416" i="1"/>
  <c r="C412" i="1"/>
  <c r="C410" i="1"/>
  <c r="J405" i="1"/>
  <c r="I405" i="1"/>
  <c r="H405" i="1"/>
  <c r="C378" i="1"/>
  <c r="C376" i="1"/>
  <c r="J371" i="1"/>
  <c r="I371" i="1"/>
  <c r="H371" i="1"/>
  <c r="C367" i="1"/>
  <c r="C365" i="1"/>
  <c r="J360" i="1"/>
  <c r="I360" i="1"/>
  <c r="H360" i="1"/>
  <c r="C333" i="1"/>
  <c r="C331" i="1"/>
  <c r="J326" i="1"/>
  <c r="I326" i="1"/>
  <c r="H326" i="1"/>
  <c r="C285" i="1"/>
  <c r="C283" i="1"/>
  <c r="J278" i="1"/>
  <c r="I278" i="1"/>
  <c r="H278" i="1"/>
  <c r="C237" i="1"/>
  <c r="C235" i="1"/>
  <c r="J230" i="1"/>
  <c r="I230" i="1"/>
  <c r="H230" i="1"/>
  <c r="C180" i="1"/>
  <c r="C178" i="1"/>
  <c r="J173" i="1"/>
  <c r="I173" i="1"/>
  <c r="H173" i="1"/>
  <c r="C123" i="1"/>
  <c r="C121" i="1"/>
  <c r="J116" i="1"/>
  <c r="I116" i="1"/>
  <c r="H116" i="1"/>
  <c r="C112" i="1"/>
  <c r="C110" i="1"/>
  <c r="J105" i="1"/>
  <c r="I105" i="1"/>
  <c r="H105" i="1"/>
  <c r="C96" i="1"/>
  <c r="C94" i="1"/>
  <c r="J89" i="1"/>
  <c r="I89" i="1"/>
  <c r="H89" i="1"/>
  <c r="C76" i="1"/>
  <c r="C74" i="1"/>
  <c r="J69" i="1"/>
  <c r="I69" i="1"/>
  <c r="H69" i="1"/>
  <c r="C65" i="1"/>
  <c r="C63" i="1"/>
  <c r="J58" i="1"/>
  <c r="I58" i="1"/>
  <c r="H58" i="1"/>
  <c r="C54" i="1"/>
  <c r="C52" i="1"/>
  <c r="J47" i="1"/>
  <c r="I47" i="1"/>
  <c r="H47" i="1"/>
  <c r="C43" i="1"/>
  <c r="C41" i="1"/>
  <c r="J36" i="1"/>
  <c r="I36" i="1"/>
  <c r="H36" i="1"/>
  <c r="C32" i="1"/>
  <c r="C30" i="1"/>
  <c r="J25" i="1"/>
  <c r="I25" i="1"/>
  <c r="H25" i="1"/>
  <c r="C20" i="1"/>
  <c r="C18" i="1"/>
  <c r="B3" i="1"/>
  <c r="F1220" i="1"/>
  <c r="F1219" i="1"/>
  <c r="F1218" i="1"/>
  <c r="F1217" i="1"/>
  <c r="F1216" i="1"/>
  <c r="F1215" i="1"/>
  <c r="F1214" i="1"/>
  <c r="F1213" i="1"/>
  <c r="F1212" i="1"/>
  <c r="F1211" i="1"/>
  <c r="F1200" i="1"/>
  <c r="F1199" i="1"/>
  <c r="F1198" i="1"/>
  <c r="F1197" i="1"/>
  <c r="F1196" i="1"/>
  <c r="F1195" i="1"/>
  <c r="F1194" i="1"/>
  <c r="F1193" i="1"/>
  <c r="F1192" i="1"/>
  <c r="F1191" i="1"/>
  <c r="F1180" i="1"/>
  <c r="F1179" i="1"/>
  <c r="F1178" i="1"/>
  <c r="F1177" i="1"/>
  <c r="F1176" i="1"/>
  <c r="F1175" i="1"/>
  <c r="F1174" i="1"/>
  <c r="F1173" i="1"/>
  <c r="F1172" i="1"/>
  <c r="F1171" i="1"/>
  <c r="F1170" i="1"/>
  <c r="F1169" i="1"/>
  <c r="F1168" i="1"/>
  <c r="F1167" i="1"/>
  <c r="F1166" i="1"/>
  <c r="F1165" i="1"/>
  <c r="F1154" i="1"/>
  <c r="F1153" i="1"/>
  <c r="F1152" i="1"/>
  <c r="F1151" i="1"/>
  <c r="F1150" i="1"/>
  <c r="F1149" i="1"/>
  <c r="F1148" i="1"/>
  <c r="F1147" i="1"/>
  <c r="F1146" i="1"/>
  <c r="F1145" i="1"/>
  <c r="F1144" i="1"/>
  <c r="F1143" i="1"/>
  <c r="F114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71" i="1"/>
  <c r="F1070" i="1"/>
  <c r="F1069" i="1"/>
  <c r="F1068" i="1"/>
  <c r="F1067" i="1"/>
  <c r="F1066" i="1"/>
  <c r="F1065" i="1"/>
  <c r="F1064" i="1"/>
  <c r="F1063" i="1"/>
  <c r="F1062" i="1"/>
  <c r="F1061" i="1"/>
  <c r="F1060" i="1"/>
  <c r="F1059" i="1"/>
  <c r="F1058" i="1"/>
  <c r="F1057" i="1"/>
  <c r="F1056" i="1"/>
  <c r="F1055" i="1"/>
  <c r="F1044" i="1"/>
  <c r="F1043" i="1"/>
  <c r="F1042" i="1"/>
  <c r="F1041" i="1"/>
  <c r="F1040" i="1"/>
  <c r="F1039" i="1"/>
  <c r="F1038" i="1"/>
  <c r="F1037" i="1"/>
  <c r="F1036" i="1"/>
  <c r="F1035" i="1"/>
  <c r="F1034" i="1"/>
  <c r="B1219" i="1"/>
  <c r="B1217" i="1"/>
  <c r="B1215" i="1"/>
  <c r="B1213" i="1"/>
  <c r="B1211" i="1"/>
  <c r="B1199" i="1"/>
  <c r="B1197" i="1"/>
  <c r="B1195" i="1"/>
  <c r="B1193" i="1"/>
  <c r="B1191" i="1"/>
  <c r="B1179" i="1"/>
  <c r="B1177" i="1"/>
  <c r="B1175" i="1"/>
  <c r="B1173" i="1"/>
  <c r="B1171" i="1"/>
  <c r="B1169" i="1"/>
  <c r="B1167" i="1"/>
  <c r="B1165" i="1"/>
  <c r="B1153" i="1"/>
  <c r="B1151" i="1"/>
  <c r="B1149" i="1"/>
  <c r="B1147" i="1"/>
  <c r="B1145" i="1"/>
  <c r="B1143" i="1"/>
  <c r="B1131" i="1"/>
  <c r="B1129" i="1"/>
  <c r="B1127" i="1"/>
  <c r="B1125" i="1"/>
  <c r="B1123" i="1"/>
  <c r="B1121" i="1"/>
  <c r="B1119" i="1"/>
  <c r="B1117" i="1"/>
  <c r="B1115" i="1"/>
  <c r="B1113" i="1"/>
  <c r="B1111" i="1"/>
  <c r="B1109" i="1"/>
  <c r="B1107" i="1"/>
  <c r="B1105" i="1"/>
  <c r="B1103" i="1"/>
  <c r="B1101" i="1"/>
  <c r="B1099" i="1"/>
  <c r="B1097" i="1"/>
  <c r="B1095" i="1"/>
  <c r="B1093" i="1"/>
  <c r="B1091" i="1"/>
  <c r="B1089" i="1"/>
  <c r="B1087" i="1"/>
  <c r="B1085" i="1"/>
  <c r="B1083" i="1"/>
  <c r="B1071" i="1"/>
  <c r="B1069" i="1"/>
  <c r="B1067" i="1"/>
  <c r="B1065" i="1"/>
  <c r="B1063" i="1"/>
  <c r="B1061" i="1"/>
  <c r="B1059" i="1"/>
  <c r="B1057" i="1"/>
  <c r="B1055" i="1"/>
  <c r="B1043" i="1"/>
  <c r="B1041" i="1"/>
  <c r="B1039" i="1"/>
  <c r="B1037" i="1"/>
  <c r="B1035"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68" i="1"/>
  <c r="F967" i="1"/>
  <c r="F966" i="1"/>
  <c r="F965" i="1"/>
  <c r="F964" i="1"/>
  <c r="F963" i="1"/>
  <c r="F96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03" i="1"/>
  <c r="F902" i="1"/>
  <c r="F901" i="1"/>
  <c r="F900" i="1"/>
  <c r="F899" i="1"/>
  <c r="F898" i="1"/>
  <c r="F897" i="1"/>
  <c r="F896" i="1"/>
  <c r="F895" i="1"/>
  <c r="F894" i="1"/>
  <c r="F893" i="1"/>
  <c r="F892" i="1"/>
  <c r="F891" i="1"/>
  <c r="F890" i="1"/>
  <c r="F879" i="1"/>
  <c r="B879" i="1"/>
  <c r="F877" i="1"/>
  <c r="B877" i="1"/>
  <c r="F875" i="1"/>
  <c r="B875" i="1"/>
  <c r="F873" i="1"/>
  <c r="B873" i="1"/>
  <c r="F861" i="1"/>
  <c r="B861" i="1"/>
  <c r="F859" i="1"/>
  <c r="B859" i="1"/>
  <c r="F857" i="1"/>
  <c r="B857" i="1"/>
  <c r="F855" i="1"/>
  <c r="B855" i="1"/>
  <c r="F853" i="1"/>
  <c r="B853" i="1"/>
  <c r="F851" i="1"/>
  <c r="B851" i="1"/>
  <c r="F849" i="1"/>
  <c r="B849" i="1"/>
  <c r="F847" i="1"/>
  <c r="B847" i="1"/>
  <c r="F845" i="1"/>
  <c r="B845" i="1"/>
  <c r="F843" i="1"/>
  <c r="B843" i="1"/>
  <c r="F841" i="1"/>
  <c r="B841" i="1"/>
  <c r="F839" i="1"/>
  <c r="B839" i="1"/>
  <c r="F827" i="1"/>
  <c r="F826" i="1"/>
  <c r="F825" i="1"/>
  <c r="F824" i="1"/>
  <c r="F823" i="1"/>
  <c r="F822" i="1"/>
  <c r="F821" i="1"/>
  <c r="F810" i="1"/>
  <c r="F809" i="1"/>
  <c r="F808" i="1"/>
  <c r="F807" i="1"/>
  <c r="F796" i="1"/>
  <c r="F795" i="1"/>
  <c r="F794" i="1"/>
  <c r="F793" i="1"/>
  <c r="F782" i="1"/>
  <c r="F771" i="1"/>
  <c r="F760" i="1"/>
  <c r="F759" i="1"/>
  <c r="F758" i="1"/>
  <c r="F757" i="1"/>
  <c r="F756" i="1"/>
  <c r="F755" i="1"/>
  <c r="F754" i="1"/>
  <c r="F743" i="1"/>
  <c r="F732" i="1"/>
  <c r="F731" i="1"/>
  <c r="F730" i="1"/>
  <c r="F729" i="1"/>
  <c r="F728" i="1"/>
  <c r="F727" i="1"/>
  <c r="F726" i="1"/>
  <c r="F725" i="1"/>
  <c r="F724" i="1"/>
  <c r="F723" i="1"/>
  <c r="F722" i="1"/>
  <c r="F721" i="1"/>
  <c r="B1220" i="1"/>
  <c r="B1216" i="1"/>
  <c r="B1212" i="1"/>
  <c r="B1200" i="1"/>
  <c r="B1196" i="1"/>
  <c r="B1192" i="1"/>
  <c r="B1180" i="1"/>
  <c r="B1176" i="1"/>
  <c r="B1172" i="1"/>
  <c r="B1168" i="1"/>
  <c r="B1152" i="1"/>
  <c r="B1148" i="1"/>
  <c r="B1144" i="1"/>
  <c r="B1130" i="1"/>
  <c r="B1126" i="1"/>
  <c r="B1122" i="1"/>
  <c r="B1118" i="1"/>
  <c r="B1114" i="1"/>
  <c r="B1110" i="1"/>
  <c r="B1106" i="1"/>
  <c r="B1102" i="1"/>
  <c r="B1098" i="1"/>
  <c r="B1094" i="1"/>
  <c r="B1090" i="1"/>
  <c r="B1086" i="1"/>
  <c r="B1082" i="1"/>
  <c r="B1068" i="1"/>
  <c r="B1064" i="1"/>
  <c r="B1060" i="1"/>
  <c r="B1056" i="1"/>
  <c r="B1044" i="1"/>
  <c r="B1040" i="1"/>
  <c r="B1036" i="1"/>
  <c r="B1033" i="1"/>
  <c r="B1031" i="1"/>
  <c r="B1029" i="1"/>
  <c r="B1027" i="1"/>
  <c r="B1025" i="1"/>
  <c r="B1023" i="1"/>
  <c r="B1021" i="1"/>
  <c r="B1019" i="1"/>
  <c r="B1017" i="1"/>
  <c r="B1015" i="1"/>
  <c r="B1013" i="1"/>
  <c r="B1011" i="1"/>
  <c r="B1009" i="1"/>
  <c r="B1007" i="1"/>
  <c r="B1005" i="1"/>
  <c r="B1003" i="1"/>
  <c r="B1001" i="1"/>
  <c r="B999" i="1"/>
  <c r="B997" i="1"/>
  <c r="B995" i="1"/>
  <c r="B993" i="1"/>
  <c r="B991" i="1"/>
  <c r="B989" i="1"/>
  <c r="B987" i="1"/>
  <c r="B985" i="1"/>
  <c r="B983" i="1"/>
  <c r="B981" i="1"/>
  <c r="B979" i="1"/>
  <c r="B967" i="1"/>
  <c r="B965" i="1"/>
  <c r="B963" i="1"/>
  <c r="B951" i="1"/>
  <c r="B949" i="1"/>
  <c r="B947" i="1"/>
  <c r="B945" i="1"/>
  <c r="B943" i="1"/>
  <c r="B941" i="1"/>
  <c r="B939" i="1"/>
  <c r="B937" i="1"/>
  <c r="B935" i="1"/>
  <c r="B933" i="1"/>
  <c r="B931" i="1"/>
  <c r="B929" i="1"/>
  <c r="B927" i="1"/>
  <c r="B925" i="1"/>
  <c r="B923" i="1"/>
  <c r="B921" i="1"/>
  <c r="B919" i="1"/>
  <c r="B917" i="1"/>
  <c r="B915" i="1"/>
  <c r="B903" i="1"/>
  <c r="B901" i="1"/>
  <c r="B899" i="1"/>
  <c r="B897" i="1"/>
  <c r="B895" i="1"/>
  <c r="B893" i="1"/>
  <c r="B891" i="1"/>
  <c r="F862" i="1"/>
  <c r="B862" i="1"/>
  <c r="F860" i="1"/>
  <c r="B860" i="1"/>
  <c r="F858" i="1"/>
  <c r="B858" i="1"/>
  <c r="F856" i="1"/>
  <c r="B856" i="1"/>
  <c r="F854" i="1"/>
  <c r="B854" i="1"/>
  <c r="F852" i="1"/>
  <c r="B852" i="1"/>
  <c r="F850" i="1"/>
  <c r="B850" i="1"/>
  <c r="F848" i="1"/>
  <c r="B848" i="1"/>
  <c r="F846" i="1"/>
  <c r="B846" i="1"/>
  <c r="F844" i="1"/>
  <c r="B844" i="1"/>
  <c r="F842" i="1"/>
  <c r="B842" i="1"/>
  <c r="F840" i="1"/>
  <c r="B840" i="1"/>
  <c r="F838" i="1"/>
  <c r="B838" i="1"/>
  <c r="B826" i="1"/>
  <c r="B824" i="1"/>
  <c r="B822" i="1"/>
  <c r="B810" i="1"/>
  <c r="B808" i="1"/>
  <c r="B796" i="1"/>
  <c r="B794" i="1"/>
  <c r="B782" i="1"/>
  <c r="B760" i="1"/>
  <c r="B758" i="1"/>
  <c r="B756" i="1"/>
  <c r="B754" i="1"/>
  <c r="B732" i="1"/>
  <c r="B730" i="1"/>
  <c r="B728" i="1"/>
  <c r="B726" i="1"/>
  <c r="B724" i="1"/>
  <c r="B722"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597" i="1"/>
  <c r="F586" i="1"/>
  <c r="F575" i="1"/>
  <c r="F574" i="1"/>
  <c r="F573" i="1"/>
  <c r="F572" i="1"/>
  <c r="F571" i="1"/>
  <c r="F570" i="1"/>
  <c r="F569" i="1"/>
  <c r="F568" i="1"/>
  <c r="F567" i="1"/>
  <c r="F566" i="1"/>
  <c r="F565" i="1"/>
  <c r="F564" i="1"/>
  <c r="F563" i="1"/>
  <c r="F562" i="1"/>
  <c r="F551" i="1"/>
  <c r="F550" i="1"/>
  <c r="F549" i="1"/>
  <c r="F548" i="1"/>
  <c r="F547" i="1"/>
  <c r="F546" i="1"/>
  <c r="F545" i="1"/>
  <c r="F544" i="1"/>
  <c r="F543" i="1"/>
  <c r="F542" i="1"/>
  <c r="F541" i="1"/>
  <c r="F540" i="1"/>
  <c r="F539" i="1"/>
  <c r="F538" i="1"/>
  <c r="F527" i="1"/>
  <c r="F526" i="1"/>
  <c r="F525" i="1"/>
  <c r="F524" i="1"/>
  <c r="F523" i="1"/>
  <c r="F522" i="1"/>
  <c r="F521" i="1"/>
  <c r="F520" i="1"/>
  <c r="F519" i="1"/>
  <c r="F518" i="1"/>
  <c r="F517" i="1"/>
  <c r="F516" i="1"/>
  <c r="F515" i="1"/>
  <c r="F514" i="1"/>
  <c r="F513" i="1"/>
  <c r="F512" i="1"/>
  <c r="F511" i="1"/>
  <c r="F510" i="1"/>
  <c r="F509" i="1"/>
  <c r="F508" i="1"/>
  <c r="F507" i="1"/>
  <c r="F506" i="1"/>
  <c r="F505" i="1"/>
  <c r="F494" i="1"/>
  <c r="F493" i="1"/>
  <c r="F492" i="1"/>
  <c r="F491" i="1"/>
  <c r="F490" i="1"/>
  <c r="F489" i="1"/>
  <c r="F488" i="1"/>
  <c r="F487" i="1"/>
  <c r="F486" i="1"/>
  <c r="F485" i="1"/>
  <c r="F484" i="1"/>
  <c r="F483" i="1"/>
  <c r="F482" i="1"/>
  <c r="F481" i="1"/>
  <c r="F480" i="1"/>
  <c r="F479" i="1"/>
  <c r="F478" i="1"/>
  <c r="F477" i="1"/>
  <c r="F476" i="1"/>
  <c r="F475" i="1"/>
  <c r="F474" i="1"/>
  <c r="F473" i="1"/>
  <c r="F472" i="1"/>
  <c r="F471" i="1"/>
  <c r="F460" i="1"/>
  <c r="F459" i="1"/>
  <c r="F458" i="1"/>
  <c r="F457" i="1"/>
  <c r="F456" i="1"/>
  <c r="F455" i="1"/>
  <c r="F454" i="1"/>
  <c r="F453" i="1"/>
  <c r="F452" i="1"/>
  <c r="F451" i="1"/>
  <c r="F450" i="1"/>
  <c r="F449" i="1"/>
  <c r="F448" i="1"/>
  <c r="F447" i="1"/>
  <c r="F446" i="1"/>
  <c r="F445" i="1"/>
  <c r="F444" i="1"/>
  <c r="F443" i="1"/>
  <c r="F442" i="1"/>
  <c r="F441" i="1"/>
  <c r="F440" i="1"/>
  <c r="F439" i="1"/>
  <c r="F438" i="1"/>
  <c r="F437" i="1"/>
  <c r="F426" i="1"/>
  <c r="F415" i="1"/>
  <c r="F404" i="1"/>
  <c r="F403" i="1"/>
  <c r="F402" i="1"/>
  <c r="F401" i="1"/>
  <c r="F400" i="1"/>
  <c r="F399" i="1"/>
  <c r="F398" i="1"/>
  <c r="F397" i="1"/>
  <c r="F396" i="1"/>
  <c r="F395" i="1"/>
  <c r="F394" i="1"/>
  <c r="F393" i="1"/>
  <c r="F392" i="1"/>
  <c r="F391" i="1"/>
  <c r="F390" i="1"/>
  <c r="F389" i="1"/>
  <c r="F388" i="1"/>
  <c r="F387" i="1"/>
  <c r="F386" i="1"/>
  <c r="F385" i="1"/>
  <c r="F384" i="1"/>
  <c r="F383" i="1"/>
  <c r="F382" i="1"/>
  <c r="F381" i="1"/>
  <c r="F370" i="1"/>
  <c r="F359" i="1"/>
  <c r="F358" i="1"/>
  <c r="F357" i="1"/>
  <c r="F356" i="1"/>
  <c r="F355" i="1"/>
  <c r="F354" i="1"/>
  <c r="F353" i="1"/>
  <c r="F352" i="1"/>
  <c r="F351" i="1"/>
  <c r="F350" i="1"/>
  <c r="F349" i="1"/>
  <c r="F348" i="1"/>
  <c r="F347" i="1"/>
  <c r="F346" i="1"/>
  <c r="F345" i="1"/>
  <c r="F344" i="1"/>
  <c r="F343" i="1"/>
  <c r="F342" i="1"/>
  <c r="F341" i="1"/>
  <c r="F340" i="1"/>
  <c r="F339" i="1"/>
  <c r="F338" i="1"/>
  <c r="F337" i="1"/>
  <c r="F33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B1218" i="1"/>
  <c r="B1194" i="1"/>
  <c r="B1178" i="1"/>
  <c r="B1170" i="1"/>
  <c r="B1150" i="1"/>
  <c r="B1142" i="1"/>
  <c r="B1124" i="1"/>
  <c r="B1116" i="1"/>
  <c r="B1108" i="1"/>
  <c r="B1100" i="1"/>
  <c r="B1092" i="1"/>
  <c r="B1084" i="1"/>
  <c r="B1070" i="1"/>
  <c r="B1062" i="1"/>
  <c r="B1038" i="1"/>
  <c r="B1032" i="1"/>
  <c r="B1028" i="1"/>
  <c r="B1024" i="1"/>
  <c r="B1020" i="1"/>
  <c r="B1016" i="1"/>
  <c r="B1012" i="1"/>
  <c r="B1008" i="1"/>
  <c r="B1004" i="1"/>
  <c r="B1000" i="1"/>
  <c r="B996" i="1"/>
  <c r="B992" i="1"/>
  <c r="B988" i="1"/>
  <c r="B984" i="1"/>
  <c r="B980" i="1"/>
  <c r="B968" i="1"/>
  <c r="B964" i="1"/>
  <c r="B950" i="1"/>
  <c r="B946" i="1"/>
  <c r="B942" i="1"/>
  <c r="B938" i="1"/>
  <c r="B934" i="1"/>
  <c r="B930" i="1"/>
  <c r="B926" i="1"/>
  <c r="B922" i="1"/>
  <c r="B918" i="1"/>
  <c r="B914" i="1"/>
  <c r="B900" i="1"/>
  <c r="B896" i="1"/>
  <c r="B892" i="1"/>
  <c r="B827" i="1"/>
  <c r="B823" i="1"/>
  <c r="B809" i="1"/>
  <c r="B795" i="1"/>
  <c r="B759" i="1"/>
  <c r="B755" i="1"/>
  <c r="B743" i="1"/>
  <c r="B729" i="1"/>
  <c r="B725" i="1"/>
  <c r="B721" i="1"/>
  <c r="B719" i="1"/>
  <c r="B717" i="1"/>
  <c r="B715" i="1"/>
  <c r="B713" i="1"/>
  <c r="B711" i="1"/>
  <c r="B709" i="1"/>
  <c r="B707" i="1"/>
  <c r="B705" i="1"/>
  <c r="B703" i="1"/>
  <c r="B701" i="1"/>
  <c r="B699" i="1"/>
  <c r="B697" i="1"/>
  <c r="B695" i="1"/>
  <c r="B693" i="1"/>
  <c r="B691" i="1"/>
  <c r="B689" i="1"/>
  <c r="B687" i="1"/>
  <c r="B685" i="1"/>
  <c r="B683" i="1"/>
  <c r="B681" i="1"/>
  <c r="B679" i="1"/>
  <c r="B677" i="1"/>
  <c r="B665" i="1"/>
  <c r="B663" i="1"/>
  <c r="B661" i="1"/>
  <c r="B659" i="1"/>
  <c r="B657" i="1"/>
  <c r="B655" i="1"/>
  <c r="B653" i="1"/>
  <c r="B651" i="1"/>
  <c r="B649" i="1"/>
  <c r="B647" i="1"/>
  <c r="B645" i="1"/>
  <c r="B643" i="1"/>
  <c r="B641" i="1"/>
  <c r="B639" i="1"/>
  <c r="B637" i="1"/>
  <c r="B635" i="1"/>
  <c r="B633" i="1"/>
  <c r="B631" i="1"/>
  <c r="B629" i="1"/>
  <c r="B627" i="1"/>
  <c r="B625" i="1"/>
  <c r="B623" i="1"/>
  <c r="B621" i="1"/>
  <c r="B619" i="1"/>
  <c r="B617" i="1"/>
  <c r="B615" i="1"/>
  <c r="B613" i="1"/>
  <c r="B611" i="1"/>
  <c r="B609" i="1"/>
  <c r="B597" i="1"/>
  <c r="B575" i="1"/>
  <c r="B573" i="1"/>
  <c r="B571" i="1"/>
  <c r="B569" i="1"/>
  <c r="B567" i="1"/>
  <c r="B565" i="1"/>
  <c r="B563" i="1"/>
  <c r="B551" i="1"/>
  <c r="B549" i="1"/>
  <c r="B547" i="1"/>
  <c r="B545" i="1"/>
  <c r="B543" i="1"/>
  <c r="B541" i="1"/>
  <c r="B539" i="1"/>
  <c r="B527" i="1"/>
  <c r="B525" i="1"/>
  <c r="B523" i="1"/>
  <c r="B521" i="1"/>
  <c r="B519" i="1"/>
  <c r="B517" i="1"/>
  <c r="B515" i="1"/>
  <c r="B513" i="1"/>
  <c r="B511" i="1"/>
  <c r="B509" i="1"/>
  <c r="B507" i="1"/>
  <c r="B505" i="1"/>
  <c r="B493" i="1"/>
  <c r="B491" i="1"/>
  <c r="B489" i="1"/>
  <c r="B487" i="1"/>
  <c r="B485" i="1"/>
  <c r="B483" i="1"/>
  <c r="B481" i="1"/>
  <c r="B479" i="1"/>
  <c r="B477" i="1"/>
  <c r="B475" i="1"/>
  <c r="B473" i="1"/>
  <c r="B471" i="1"/>
  <c r="B459" i="1"/>
  <c r="B457" i="1"/>
  <c r="B455" i="1"/>
  <c r="B453" i="1"/>
  <c r="B451" i="1"/>
  <c r="B449" i="1"/>
  <c r="B447" i="1"/>
  <c r="B445" i="1"/>
  <c r="B443" i="1"/>
  <c r="B441" i="1"/>
  <c r="B439" i="1"/>
  <c r="B437" i="1"/>
  <c r="B415" i="1"/>
  <c r="B403" i="1"/>
  <c r="B401" i="1"/>
  <c r="B399" i="1"/>
  <c r="B397" i="1"/>
  <c r="B395" i="1"/>
  <c r="B393" i="1"/>
  <c r="B391" i="1"/>
  <c r="B389" i="1"/>
  <c r="B387" i="1"/>
  <c r="B385" i="1"/>
  <c r="B383" i="1"/>
  <c r="B381" i="1"/>
  <c r="B359" i="1"/>
  <c r="B357" i="1"/>
  <c r="B355" i="1"/>
  <c r="B353" i="1"/>
  <c r="B351" i="1"/>
  <c r="B349" i="1"/>
  <c r="B347" i="1"/>
  <c r="B345" i="1"/>
  <c r="B343" i="1"/>
  <c r="B341" i="1"/>
  <c r="B339" i="1"/>
  <c r="B337" i="1"/>
  <c r="B325" i="1"/>
  <c r="B323" i="1"/>
  <c r="B321" i="1"/>
  <c r="B319" i="1"/>
  <c r="B317" i="1"/>
  <c r="B315" i="1"/>
  <c r="B313" i="1"/>
  <c r="B311" i="1"/>
  <c r="B309" i="1"/>
  <c r="B307" i="1"/>
  <c r="B305" i="1"/>
  <c r="B303" i="1"/>
  <c r="B301" i="1"/>
  <c r="B299" i="1"/>
  <c r="B297" i="1"/>
  <c r="B295" i="1"/>
  <c r="B293" i="1"/>
  <c r="B291" i="1"/>
  <c r="B289" i="1"/>
  <c r="B277" i="1"/>
  <c r="B275" i="1"/>
  <c r="B273" i="1"/>
  <c r="B271" i="1"/>
  <c r="B269" i="1"/>
  <c r="B267" i="1"/>
  <c r="B265" i="1"/>
  <c r="B263" i="1"/>
  <c r="B261" i="1"/>
  <c r="B259" i="1"/>
  <c r="B257" i="1"/>
  <c r="B255" i="1"/>
  <c r="B253" i="1"/>
  <c r="B251" i="1"/>
  <c r="B249" i="1"/>
  <c r="B247" i="1"/>
  <c r="B245" i="1"/>
  <c r="B243" i="1"/>
  <c r="B241" i="1"/>
  <c r="B229" i="1"/>
  <c r="B227" i="1"/>
  <c r="B225" i="1"/>
  <c r="B223" i="1"/>
  <c r="B221" i="1"/>
  <c r="B219" i="1"/>
  <c r="B217" i="1"/>
  <c r="B215" i="1"/>
  <c r="B213" i="1"/>
  <c r="B211" i="1"/>
  <c r="B209" i="1"/>
  <c r="B207" i="1"/>
  <c r="B205" i="1"/>
  <c r="B203" i="1"/>
  <c r="B201" i="1"/>
  <c r="B199" i="1"/>
  <c r="B197" i="1"/>
  <c r="B195" i="1"/>
  <c r="B193" i="1"/>
  <c r="B191" i="1"/>
  <c r="B190" i="1"/>
  <c r="B189" i="1"/>
  <c r="B188" i="1"/>
  <c r="B187" i="1"/>
  <c r="B186" i="1"/>
  <c r="B185" i="1"/>
  <c r="B184" i="1"/>
  <c r="B18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15" i="1"/>
  <c r="B104" i="1"/>
  <c r="B103" i="1"/>
  <c r="B102" i="1"/>
  <c r="B101" i="1"/>
  <c r="B100" i="1"/>
  <c r="B99" i="1"/>
  <c r="B88" i="1"/>
  <c r="B87" i="1"/>
  <c r="B86" i="1"/>
  <c r="B85" i="1"/>
  <c r="B84" i="1"/>
  <c r="B83" i="1"/>
  <c r="B82" i="1"/>
  <c r="B81" i="1"/>
  <c r="B80" i="1"/>
  <c r="B79" i="1"/>
  <c r="B68" i="1"/>
  <c r="B57" i="1"/>
  <c r="B46" i="1"/>
  <c r="B35" i="1"/>
  <c r="B24" i="1"/>
  <c r="B23" i="1"/>
  <c r="B1214" i="1"/>
  <c r="B1198" i="1"/>
  <c r="B1174" i="1"/>
  <c r="B1166" i="1"/>
  <c r="B1154" i="1"/>
  <c r="B1146" i="1"/>
  <c r="B1128" i="1"/>
  <c r="B1120" i="1"/>
  <c r="B1112" i="1"/>
  <c r="B1104" i="1"/>
  <c r="B1096" i="1"/>
  <c r="B1088" i="1"/>
  <c r="B1066" i="1"/>
  <c r="B1058" i="1"/>
  <c r="B1042" i="1"/>
  <c r="B1034" i="1"/>
  <c r="B1030" i="1"/>
  <c r="B1026" i="1"/>
  <c r="B1022" i="1"/>
  <c r="B1018" i="1"/>
  <c r="B1014" i="1"/>
  <c r="B1010" i="1"/>
  <c r="B1006" i="1"/>
  <c r="B1002" i="1"/>
  <c r="B998" i="1"/>
  <c r="B994" i="1"/>
  <c r="B990" i="1"/>
  <c r="B986" i="1"/>
  <c r="B982" i="1"/>
  <c r="B966" i="1"/>
  <c r="B962" i="1"/>
  <c r="B948" i="1"/>
  <c r="B944" i="1"/>
  <c r="B940" i="1"/>
  <c r="B936" i="1"/>
  <c r="B932" i="1"/>
  <c r="B928" i="1"/>
  <c r="B924" i="1"/>
  <c r="B920" i="1"/>
  <c r="B916" i="1"/>
  <c r="B902" i="1"/>
  <c r="B898" i="1"/>
  <c r="B894" i="1"/>
  <c r="B890" i="1"/>
  <c r="F878" i="1"/>
  <c r="B878" i="1"/>
  <c r="F876" i="1"/>
  <c r="B876" i="1"/>
  <c r="F874" i="1"/>
  <c r="B874" i="1"/>
  <c r="B825" i="1"/>
  <c r="B821" i="1"/>
  <c r="B807" i="1"/>
  <c r="B793" i="1"/>
  <c r="B771" i="1"/>
  <c r="B757" i="1"/>
  <c r="B731" i="1"/>
  <c r="B727" i="1"/>
  <c r="B723" i="1"/>
  <c r="B720" i="1"/>
  <c r="B718" i="1"/>
  <c r="B716" i="1"/>
  <c r="B714" i="1"/>
  <c r="B712" i="1"/>
  <c r="B710" i="1"/>
  <c r="B708" i="1"/>
  <c r="B706" i="1"/>
  <c r="B704" i="1"/>
  <c r="B702" i="1"/>
  <c r="B700" i="1"/>
  <c r="B698" i="1"/>
  <c r="B696" i="1"/>
  <c r="B694" i="1"/>
  <c r="B692" i="1"/>
  <c r="B690" i="1"/>
  <c r="B688" i="1"/>
  <c r="B686" i="1"/>
  <c r="B684" i="1"/>
  <c r="B682" i="1"/>
  <c r="B680" i="1"/>
  <c r="B678" i="1"/>
  <c r="B666" i="1"/>
  <c r="B664" i="1"/>
  <c r="B662" i="1"/>
  <c r="B660" i="1"/>
  <c r="B658" i="1"/>
  <c r="B656" i="1"/>
  <c r="B654" i="1"/>
  <c r="B652" i="1"/>
  <c r="B650" i="1"/>
  <c r="B648" i="1"/>
  <c r="B646" i="1"/>
  <c r="B644" i="1"/>
  <c r="B642" i="1"/>
  <c r="B640" i="1"/>
  <c r="B638" i="1"/>
  <c r="B636" i="1"/>
  <c r="B634" i="1"/>
  <c r="B632" i="1"/>
  <c r="B630" i="1"/>
  <c r="B628" i="1"/>
  <c r="B626" i="1"/>
  <c r="B624" i="1"/>
  <c r="B622" i="1"/>
  <c r="B620" i="1"/>
  <c r="B618" i="1"/>
  <c r="B616" i="1"/>
  <c r="B614" i="1"/>
  <c r="B612" i="1"/>
  <c r="B610" i="1"/>
  <c r="B608" i="1"/>
  <c r="B586" i="1"/>
  <c r="B574" i="1"/>
  <c r="B572" i="1"/>
  <c r="B570" i="1"/>
  <c r="B568" i="1"/>
  <c r="B566" i="1"/>
  <c r="B564" i="1"/>
  <c r="B562" i="1"/>
  <c r="B550" i="1"/>
  <c r="B548" i="1"/>
  <c r="B546" i="1"/>
  <c r="B544" i="1"/>
  <c r="B542" i="1"/>
  <c r="B540" i="1"/>
  <c r="B538" i="1"/>
  <c r="B526" i="1"/>
  <c r="B524" i="1"/>
  <c r="B522" i="1"/>
  <c r="B520" i="1"/>
  <c r="B518" i="1"/>
  <c r="B516" i="1"/>
  <c r="B514" i="1"/>
  <c r="B512" i="1"/>
  <c r="B510" i="1"/>
  <c r="B508" i="1"/>
  <c r="B506" i="1"/>
  <c r="B494" i="1"/>
  <c r="B492" i="1"/>
  <c r="B490" i="1"/>
  <c r="B488" i="1"/>
  <c r="B486" i="1"/>
  <c r="B484" i="1"/>
  <c r="B482" i="1"/>
  <c r="B480" i="1"/>
  <c r="B478" i="1"/>
  <c r="B476" i="1"/>
  <c r="B474" i="1"/>
  <c r="B472" i="1"/>
  <c r="B460" i="1"/>
  <c r="B458" i="1"/>
  <c r="B456" i="1"/>
  <c r="B454" i="1"/>
  <c r="B452" i="1"/>
  <c r="B450" i="1"/>
  <c r="B448" i="1"/>
  <c r="B446" i="1"/>
  <c r="B444" i="1"/>
  <c r="B442" i="1"/>
  <c r="B440" i="1"/>
  <c r="B438" i="1"/>
  <c r="B426" i="1"/>
  <c r="B404" i="1"/>
  <c r="B402" i="1"/>
  <c r="B400" i="1"/>
  <c r="B398" i="1"/>
  <c r="B396" i="1"/>
  <c r="B394" i="1"/>
  <c r="B392" i="1"/>
  <c r="B390" i="1"/>
  <c r="B388" i="1"/>
  <c r="B386" i="1"/>
  <c r="B384" i="1"/>
  <c r="B382" i="1"/>
  <c r="B370" i="1"/>
  <c r="B358" i="1"/>
  <c r="B356" i="1"/>
  <c r="B354" i="1"/>
  <c r="B352" i="1"/>
  <c r="B350" i="1"/>
  <c r="B348" i="1"/>
  <c r="B346" i="1"/>
  <c r="B344" i="1"/>
  <c r="B342" i="1"/>
  <c r="B340" i="1"/>
  <c r="B338" i="1"/>
  <c r="B336" i="1"/>
  <c r="B324" i="1"/>
  <c r="B322" i="1"/>
  <c r="B320" i="1"/>
  <c r="B318" i="1"/>
  <c r="B316" i="1"/>
  <c r="B314" i="1"/>
  <c r="B312" i="1"/>
  <c r="B310" i="1"/>
  <c r="B308" i="1"/>
  <c r="B306" i="1"/>
  <c r="B304" i="1"/>
  <c r="B302" i="1"/>
  <c r="B300" i="1"/>
  <c r="B298" i="1"/>
  <c r="B296" i="1"/>
  <c r="B294" i="1"/>
  <c r="B292" i="1"/>
  <c r="B290" i="1"/>
  <c r="B288" i="1"/>
  <c r="B276" i="1"/>
  <c r="B274" i="1"/>
  <c r="B272" i="1"/>
  <c r="B270" i="1"/>
  <c r="B268" i="1"/>
  <c r="B266" i="1"/>
  <c r="B264" i="1"/>
  <c r="B262" i="1"/>
  <c r="B260" i="1"/>
  <c r="B258" i="1"/>
  <c r="B256" i="1"/>
  <c r="B254" i="1"/>
  <c r="B252" i="1"/>
  <c r="B250" i="1"/>
  <c r="B248" i="1"/>
  <c r="B246" i="1"/>
  <c r="B244" i="1"/>
  <c r="B242" i="1"/>
  <c r="B240" i="1"/>
  <c r="B228" i="1"/>
  <c r="B226" i="1"/>
  <c r="B224" i="1"/>
  <c r="B222" i="1"/>
  <c r="B220" i="1"/>
  <c r="B218" i="1"/>
  <c r="B216" i="1"/>
  <c r="B214" i="1"/>
  <c r="B212" i="1"/>
  <c r="B210" i="1"/>
  <c r="B208" i="1"/>
  <c r="B206" i="1"/>
  <c r="B204" i="1"/>
  <c r="B202" i="1"/>
  <c r="B200" i="1"/>
  <c r="B198" i="1"/>
  <c r="B196" i="1"/>
  <c r="B194" i="1"/>
  <c r="B192" i="1"/>
  <c r="F190" i="1"/>
  <c r="F189" i="1"/>
  <c r="F188" i="1"/>
  <c r="F187" i="1"/>
  <c r="F186" i="1"/>
  <c r="F185" i="1"/>
  <c r="F184" i="1"/>
  <c r="F18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15" i="1"/>
  <c r="F104" i="1"/>
  <c r="F103" i="1"/>
  <c r="F102" i="1"/>
  <c r="F101" i="1"/>
  <c r="F100" i="1"/>
  <c r="F99" i="1"/>
  <c r="F88" i="1"/>
  <c r="F87" i="1"/>
  <c r="F86" i="1"/>
  <c r="F85" i="1"/>
  <c r="F84" i="1"/>
  <c r="F83" i="1"/>
  <c r="F82" i="1"/>
  <c r="F81" i="1"/>
  <c r="F80" i="1"/>
  <c r="F79" i="1"/>
  <c r="F68" i="1"/>
  <c r="F57" i="1"/>
  <c r="F46" i="1"/>
  <c r="F35" i="1"/>
  <c r="F24" i="1"/>
  <c r="F23" i="1"/>
  <c r="F25" i="1" l="1"/>
  <c r="F36" i="1"/>
  <c r="F47" i="1"/>
  <c r="F58" i="1"/>
  <c r="F69" i="1"/>
  <c r="F89" i="1"/>
  <c r="F105" i="1"/>
  <c r="F116" i="1"/>
  <c r="F173" i="1"/>
  <c r="F230" i="1"/>
  <c r="F278" i="1"/>
  <c r="F326" i="1"/>
  <c r="F360" i="1"/>
  <c r="F371" i="1"/>
  <c r="F405" i="1"/>
  <c r="F416" i="1"/>
  <c r="F427" i="1"/>
  <c r="F461" i="1"/>
  <c r="F495" i="1"/>
  <c r="F528" i="1"/>
  <c r="F552" i="1"/>
  <c r="F576" i="1"/>
  <c r="F587" i="1"/>
  <c r="F598" i="1"/>
  <c r="F667" i="1"/>
  <c r="F733" i="1"/>
  <c r="F863" i="1"/>
  <c r="F744" i="1"/>
  <c r="F761" i="1"/>
  <c r="F772" i="1"/>
  <c r="F783" i="1"/>
  <c r="F797" i="1"/>
  <c r="F811" i="1"/>
  <c r="F828" i="1"/>
  <c r="F880" i="1"/>
  <c r="F904" i="1"/>
  <c r="F952" i="1"/>
  <c r="F969" i="1"/>
  <c r="F1045" i="1"/>
  <c r="F1072" i="1"/>
  <c r="F1132" i="1"/>
  <c r="F1155" i="1"/>
  <c r="F1181" i="1"/>
  <c r="F1201" i="1"/>
  <c r="F1221" i="1"/>
  <c r="B9" i="1" l="1"/>
  <c r="B10"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8" authorId="2" shapeId="0">
      <text>
        <r>
          <rPr>
            <sz val="11"/>
            <color theme="1"/>
            <rFont val="Calibri"/>
            <family val="2"/>
            <scheme val="minor"/>
          </rPr>
          <t>Introducir un texto con el nombre o referencia de la contratación</t>
        </r>
      </text>
    </comment>
    <comment ref="B28" authorId="2" shapeId="0">
      <text>
        <r>
          <rPr>
            <sz val="11"/>
            <color theme="1"/>
            <rFont val="Calibri"/>
            <family val="2"/>
            <scheme val="minor"/>
          </rPr>
          <t>Introduzca un texto con la finalidad de la contratación</t>
        </r>
      </text>
    </comment>
    <comment ref="C28" authorId="2" shapeId="0">
      <text>
        <r>
          <rPr>
            <sz val="11"/>
            <color theme="1"/>
            <rFont val="Calibri"/>
            <family val="2"/>
            <scheme val="minor"/>
          </rPr>
          <t>Seleccionar un valor del listado</t>
        </r>
      </text>
    </comment>
    <comment ref="D28" authorId="2" shapeId="0">
      <text>
        <r>
          <rPr>
            <sz val="11"/>
            <color theme="1"/>
            <rFont val="Calibri"/>
            <family val="2"/>
            <scheme val="minor"/>
          </rPr>
          <t>Seleccione el tipo de procedimiento</t>
        </r>
      </text>
    </comment>
    <comment ref="E28" authorId="2" shapeId="0">
      <text>
        <r>
          <rPr>
            <sz val="11"/>
            <color theme="1"/>
            <rFont val="Calibri"/>
            <family val="2"/>
            <scheme val="minor"/>
          </rPr>
          <t>Seleccione un valor de la lista</t>
        </r>
      </text>
    </comment>
    <comment ref="F28" authorId="2" shapeId="0">
      <text>
        <r>
          <rPr>
            <sz val="11"/>
            <color theme="1"/>
            <rFont val="Calibri"/>
            <family val="2"/>
            <scheme val="minor"/>
          </rPr>
          <t>Introduzca el código SNIP</t>
        </r>
      </text>
    </comment>
    <comment ref="C29" authorId="2" shapeId="0">
      <text>
        <r>
          <rPr>
            <sz val="11"/>
            <color theme="1"/>
            <rFont val="Calibri"/>
            <family val="2"/>
            <scheme val="minor"/>
          </rPr>
          <t>Introduzca la fecha de inicio del proceso, en formato dd-mm-aaaa</t>
        </r>
      </text>
    </comment>
    <comment ref="F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2" shapeId="0">
      <text/>
    </comment>
    <comment ref="C31" authorId="2" shapeId="0">
      <text>
        <r>
          <rPr>
            <sz val="11"/>
            <color theme="1"/>
            <rFont val="Calibri"/>
            <family val="2"/>
            <scheme val="minor"/>
          </rPr>
          <t>Introduzca la fecha prevista de adjudicación, en formato dd-mm-aaaa</t>
        </r>
      </text>
    </comment>
    <comment ref="F31" authorId="2" shapeId="0">
      <text/>
    </comment>
    <comment ref="F32" authorId="2" shapeId="0">
      <text/>
    </comment>
    <comment ref="A34" authorId="2" shapeId="0">
      <text>
        <r>
          <rPr>
            <sz val="11"/>
            <color theme="1"/>
            <rFont val="Calibri"/>
            <family val="2"/>
            <scheme val="minor"/>
          </rPr>
          <t>Introduzca un codigo UNSPSC</t>
        </r>
      </text>
    </comment>
    <comment ref="B34" authorId="2" shapeId="0">
      <text>
        <r>
          <rPr>
            <sz val="11"/>
            <color theme="1"/>
            <rFont val="Calibri"/>
            <family val="2"/>
            <scheme val="minor"/>
          </rPr>
          <t>Descripción calculada automáticamente a partir de código del artículo</t>
        </r>
      </text>
    </comment>
    <comment ref="C34" authorId="2" shapeId="0">
      <text>
        <r>
          <rPr>
            <sz val="11"/>
            <color theme="1"/>
            <rFont val="Calibri"/>
            <family val="2"/>
            <scheme val="minor"/>
          </rPr>
          <t>Seleccione un valor de la lista</t>
        </r>
      </text>
    </comment>
    <comment ref="D34" authorId="2" shapeId="0">
      <text>
        <r>
          <rPr>
            <sz val="11"/>
            <color theme="1"/>
            <rFont val="Calibri"/>
            <family val="2"/>
            <scheme val="minor"/>
          </rPr>
          <t>Introduzca un número con dos decimales como máximo. Debe ser igual o mayor a la "Cantidad Real Consumida"</t>
        </r>
      </text>
    </comment>
    <comment ref="E34" authorId="2" shapeId="0">
      <text>
        <r>
          <rPr>
            <sz val="11"/>
            <color theme="1"/>
            <rFont val="Calibri"/>
            <family val="2"/>
            <scheme val="minor"/>
          </rPr>
          <t>Introduzca un número con dos decimales como máximo</t>
        </r>
      </text>
    </comment>
    <comment ref="F34" authorId="2" shapeId="0">
      <text>
        <r>
          <rPr>
            <sz val="11"/>
            <color theme="1"/>
            <rFont val="Calibri"/>
            <family val="2"/>
            <scheme val="minor"/>
          </rPr>
          <t>Monto calculado automáticamente por el sistema</t>
        </r>
      </text>
    </comment>
    <comment ref="A39" authorId="2" shapeId="0">
      <text>
        <r>
          <rPr>
            <sz val="11"/>
            <color theme="1"/>
            <rFont val="Calibri"/>
            <family val="2"/>
            <scheme val="minor"/>
          </rPr>
          <t>Introducir un texto con el nombre o referencia de la contratación</t>
        </r>
      </text>
    </comment>
    <comment ref="B39" authorId="2" shapeId="0">
      <text>
        <r>
          <rPr>
            <sz val="11"/>
            <color theme="1"/>
            <rFont val="Calibri"/>
            <family val="2"/>
            <scheme val="minor"/>
          </rPr>
          <t>Introduzca un texto con la finalidad de la contratación</t>
        </r>
      </text>
    </comment>
    <comment ref="C39" authorId="2" shapeId="0">
      <text>
        <r>
          <rPr>
            <sz val="11"/>
            <color theme="1"/>
            <rFont val="Calibri"/>
            <family val="2"/>
            <scheme val="minor"/>
          </rPr>
          <t>Seleccionar un valor del listado</t>
        </r>
      </text>
    </comment>
    <comment ref="D39" authorId="2" shapeId="0">
      <text>
        <r>
          <rPr>
            <sz val="11"/>
            <color theme="1"/>
            <rFont val="Calibri"/>
            <family val="2"/>
            <scheme val="minor"/>
          </rPr>
          <t>Seleccione el tipo de procedimiento</t>
        </r>
      </text>
    </comment>
    <comment ref="E39" authorId="2" shapeId="0">
      <text>
        <r>
          <rPr>
            <sz val="11"/>
            <color theme="1"/>
            <rFont val="Calibri"/>
            <family val="2"/>
            <scheme val="minor"/>
          </rPr>
          <t>Seleccione un valor de la lista</t>
        </r>
      </text>
    </comment>
    <comment ref="F39" authorId="2" shapeId="0">
      <text>
        <r>
          <rPr>
            <sz val="11"/>
            <color theme="1"/>
            <rFont val="Calibri"/>
            <family val="2"/>
            <scheme val="minor"/>
          </rPr>
          <t>Introduzca el código SNIP</t>
        </r>
      </text>
    </comment>
    <comment ref="C40" authorId="2" shapeId="0">
      <text>
        <r>
          <rPr>
            <sz val="11"/>
            <color theme="1"/>
            <rFont val="Calibri"/>
            <family val="2"/>
            <scheme val="minor"/>
          </rPr>
          <t>Introduzca la fecha de inicio del proceso, en formato dd-mm-aaaa</t>
        </r>
      </text>
    </comment>
    <comment ref="F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2" shapeId="0">
      <text/>
    </comment>
    <comment ref="C42" authorId="2" shapeId="0">
      <text>
        <r>
          <rPr>
            <sz val="11"/>
            <color theme="1"/>
            <rFont val="Calibri"/>
            <family val="2"/>
            <scheme val="minor"/>
          </rPr>
          <t>Introduzca la fecha prevista de adjudicación, en formato dd-mm-aaaa</t>
        </r>
      </text>
    </comment>
    <comment ref="F42" authorId="2" shapeId="0">
      <text/>
    </comment>
    <comment ref="F43" authorId="2" shapeId="0">
      <text/>
    </comment>
    <comment ref="A45" authorId="2" shapeId="0">
      <text>
        <r>
          <rPr>
            <sz val="11"/>
            <color theme="1"/>
            <rFont val="Calibri"/>
            <family val="2"/>
            <scheme val="minor"/>
          </rPr>
          <t>Introduzca un codigo UNSPSC</t>
        </r>
      </text>
    </comment>
    <comment ref="B45" authorId="2" shapeId="0">
      <text>
        <r>
          <rPr>
            <sz val="11"/>
            <color theme="1"/>
            <rFont val="Calibri"/>
            <family val="2"/>
            <scheme val="minor"/>
          </rPr>
          <t>Descripción calculada automáticamente a partir de código del artículo</t>
        </r>
      </text>
    </comment>
    <comment ref="C45" authorId="2" shapeId="0">
      <text>
        <r>
          <rPr>
            <sz val="11"/>
            <color theme="1"/>
            <rFont val="Calibri"/>
            <family val="2"/>
            <scheme val="minor"/>
          </rPr>
          <t>Seleccione un valor de la lista</t>
        </r>
      </text>
    </comment>
    <comment ref="D45" authorId="2" shapeId="0">
      <text>
        <r>
          <rPr>
            <sz val="11"/>
            <color theme="1"/>
            <rFont val="Calibri"/>
            <family val="2"/>
            <scheme val="minor"/>
          </rPr>
          <t>Introduzca un número con dos decimales como máximo. Debe ser igual o mayor a la "Cantidad Real Consumida"</t>
        </r>
      </text>
    </comment>
    <comment ref="E45" authorId="2" shapeId="0">
      <text>
        <r>
          <rPr>
            <sz val="11"/>
            <color theme="1"/>
            <rFont val="Calibri"/>
            <family val="2"/>
            <scheme val="minor"/>
          </rPr>
          <t>Introduzca un número con dos decimales como máximo</t>
        </r>
      </text>
    </comment>
    <comment ref="F45" authorId="2" shapeId="0">
      <text>
        <r>
          <rPr>
            <sz val="11"/>
            <color theme="1"/>
            <rFont val="Calibri"/>
            <family val="2"/>
            <scheme val="minor"/>
          </rPr>
          <t>Monto calculado automáticamente por el sistema</t>
        </r>
      </text>
    </comment>
    <comment ref="A50" authorId="2" shapeId="0">
      <text>
        <r>
          <rPr>
            <sz val="11"/>
            <color theme="1"/>
            <rFont val="Calibri"/>
            <family val="2"/>
            <scheme val="minor"/>
          </rPr>
          <t>Introducir un texto con el nombre o referencia de la contratación</t>
        </r>
      </text>
    </comment>
    <comment ref="B50" authorId="2" shapeId="0">
      <text>
        <r>
          <rPr>
            <sz val="11"/>
            <color theme="1"/>
            <rFont val="Calibri"/>
            <family val="2"/>
            <scheme val="minor"/>
          </rPr>
          <t>Introduzca un texto con la finalidad de la contratación</t>
        </r>
      </text>
    </comment>
    <comment ref="C50" authorId="2" shapeId="0">
      <text>
        <r>
          <rPr>
            <sz val="11"/>
            <color theme="1"/>
            <rFont val="Calibri"/>
            <family val="2"/>
            <scheme val="minor"/>
          </rPr>
          <t>Seleccionar un valor del listado</t>
        </r>
      </text>
    </comment>
    <comment ref="D50" authorId="2" shapeId="0">
      <text>
        <r>
          <rPr>
            <sz val="11"/>
            <color theme="1"/>
            <rFont val="Calibri"/>
            <family val="2"/>
            <scheme val="minor"/>
          </rPr>
          <t>Seleccione el tipo de procedimiento</t>
        </r>
      </text>
    </comment>
    <comment ref="E50" authorId="2" shapeId="0">
      <text>
        <r>
          <rPr>
            <sz val="11"/>
            <color theme="1"/>
            <rFont val="Calibri"/>
            <family val="2"/>
            <scheme val="minor"/>
          </rPr>
          <t>Seleccione un valor de la lista</t>
        </r>
      </text>
    </comment>
    <comment ref="F50" authorId="2" shapeId="0">
      <text>
        <r>
          <rPr>
            <sz val="11"/>
            <color theme="1"/>
            <rFont val="Calibri"/>
            <family val="2"/>
            <scheme val="minor"/>
          </rPr>
          <t>Introduzca el código SNIP</t>
        </r>
      </text>
    </comment>
    <comment ref="C51" authorId="2" shapeId="0">
      <text>
        <r>
          <rPr>
            <sz val="11"/>
            <color theme="1"/>
            <rFont val="Calibri"/>
            <family val="2"/>
            <scheme val="minor"/>
          </rPr>
          <t>Introduzca la fecha de inicio del proceso, en formato dd-mm-aaaa</t>
        </r>
      </text>
    </comment>
    <comment ref="F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2" shapeId="0">
      <text/>
    </comment>
    <comment ref="C53" authorId="2" shapeId="0">
      <text>
        <r>
          <rPr>
            <sz val="11"/>
            <color theme="1"/>
            <rFont val="Calibri"/>
            <family val="2"/>
            <scheme val="minor"/>
          </rPr>
          <t>Introduzca la fecha prevista de adjudicación, en formato dd-mm-aaaa</t>
        </r>
      </text>
    </comment>
    <comment ref="F53" authorId="2" shapeId="0">
      <text/>
    </comment>
    <comment ref="F54" authorId="2" shapeId="0">
      <text/>
    </comment>
    <comment ref="A56" authorId="2" shapeId="0">
      <text>
        <r>
          <rPr>
            <sz val="11"/>
            <color theme="1"/>
            <rFont val="Calibri"/>
            <family val="2"/>
            <scheme val="minor"/>
          </rPr>
          <t>Introduzca un codigo UNSPSC</t>
        </r>
      </text>
    </comment>
    <comment ref="B56" authorId="2" shapeId="0">
      <text>
        <r>
          <rPr>
            <sz val="11"/>
            <color theme="1"/>
            <rFont val="Calibri"/>
            <family val="2"/>
            <scheme val="minor"/>
          </rPr>
          <t>Descripción calculada automáticamente a partir de código del artículo</t>
        </r>
      </text>
    </comment>
    <comment ref="C56" authorId="2" shapeId="0">
      <text>
        <r>
          <rPr>
            <sz val="11"/>
            <color theme="1"/>
            <rFont val="Calibri"/>
            <family val="2"/>
            <scheme val="minor"/>
          </rPr>
          <t>Seleccione un valor de la lista</t>
        </r>
      </text>
    </comment>
    <comment ref="D56" authorId="2" shapeId="0">
      <text>
        <r>
          <rPr>
            <sz val="11"/>
            <color theme="1"/>
            <rFont val="Calibri"/>
            <family val="2"/>
            <scheme val="minor"/>
          </rPr>
          <t>Introduzca un número con dos decimales como máximo. Debe ser igual o mayor a la "Cantidad Real Consumida"</t>
        </r>
      </text>
    </comment>
    <comment ref="E56" authorId="2" shapeId="0">
      <text>
        <r>
          <rPr>
            <sz val="11"/>
            <color theme="1"/>
            <rFont val="Calibri"/>
            <family val="2"/>
            <scheme val="minor"/>
          </rPr>
          <t>Introduzca un número con dos decimales como máximo</t>
        </r>
      </text>
    </comment>
    <comment ref="F56" authorId="2" shapeId="0">
      <text>
        <r>
          <rPr>
            <sz val="11"/>
            <color theme="1"/>
            <rFont val="Calibri"/>
            <family val="2"/>
            <scheme val="minor"/>
          </rPr>
          <t>Monto calculado automáticamente por el sistema</t>
        </r>
      </text>
    </comment>
    <comment ref="A61" authorId="2" shapeId="0">
      <text>
        <r>
          <rPr>
            <sz val="11"/>
            <color theme="1"/>
            <rFont val="Calibri"/>
            <family val="2"/>
            <scheme val="minor"/>
          </rPr>
          <t>Introducir un texto con el nombre o referencia de la contratación</t>
        </r>
      </text>
    </comment>
    <comment ref="B61" authorId="2" shapeId="0">
      <text>
        <r>
          <rPr>
            <sz val="11"/>
            <color theme="1"/>
            <rFont val="Calibri"/>
            <family val="2"/>
            <scheme val="minor"/>
          </rPr>
          <t>Introduzca un texto con la finalidad de la contratación</t>
        </r>
      </text>
    </comment>
    <comment ref="C61" authorId="2" shapeId="0">
      <text>
        <r>
          <rPr>
            <sz val="11"/>
            <color theme="1"/>
            <rFont val="Calibri"/>
            <family val="2"/>
            <scheme val="minor"/>
          </rPr>
          <t>Seleccionar un valor del listado</t>
        </r>
      </text>
    </comment>
    <comment ref="D61" authorId="2" shapeId="0">
      <text>
        <r>
          <rPr>
            <sz val="11"/>
            <color theme="1"/>
            <rFont val="Calibri"/>
            <family val="2"/>
            <scheme val="minor"/>
          </rPr>
          <t>Seleccione el tipo de procedimiento</t>
        </r>
      </text>
    </comment>
    <comment ref="E61" authorId="2" shapeId="0">
      <text>
        <r>
          <rPr>
            <sz val="11"/>
            <color theme="1"/>
            <rFont val="Calibri"/>
            <family val="2"/>
            <scheme val="minor"/>
          </rPr>
          <t>Seleccione un valor de la lista</t>
        </r>
      </text>
    </comment>
    <comment ref="F61" authorId="2" shapeId="0">
      <text>
        <r>
          <rPr>
            <sz val="11"/>
            <color theme="1"/>
            <rFont val="Calibri"/>
            <family val="2"/>
            <scheme val="minor"/>
          </rPr>
          <t>Introduzca el código SNIP</t>
        </r>
      </text>
    </comment>
    <comment ref="C62" authorId="2" shapeId="0">
      <text>
        <r>
          <rPr>
            <sz val="11"/>
            <color theme="1"/>
            <rFont val="Calibri"/>
            <family val="2"/>
            <scheme val="minor"/>
          </rPr>
          <t>Introduzca la fecha de inicio del proceso, en formato dd-mm-aaaa</t>
        </r>
      </text>
    </comment>
    <comment ref="F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2" shapeId="0">
      <text/>
    </comment>
    <comment ref="C64" authorId="2" shapeId="0">
      <text>
        <r>
          <rPr>
            <sz val="11"/>
            <color theme="1"/>
            <rFont val="Calibri"/>
            <family val="2"/>
            <scheme val="minor"/>
          </rPr>
          <t>Introduzca la fecha prevista de adjudicación, en formato dd-mm-aaaa</t>
        </r>
      </text>
    </comment>
    <comment ref="F64" authorId="2" shapeId="0">
      <text/>
    </comment>
    <comment ref="F65" authorId="2" shapeId="0">
      <text/>
    </comment>
    <comment ref="A67" authorId="2" shapeId="0">
      <text>
        <r>
          <rPr>
            <sz val="11"/>
            <color theme="1"/>
            <rFont val="Calibri"/>
            <family val="2"/>
            <scheme val="minor"/>
          </rPr>
          <t>Introduzca un codigo UNSPSC</t>
        </r>
      </text>
    </comment>
    <comment ref="B67" authorId="2" shapeId="0">
      <text>
        <r>
          <rPr>
            <sz val="11"/>
            <color theme="1"/>
            <rFont val="Calibri"/>
            <family val="2"/>
            <scheme val="minor"/>
          </rPr>
          <t>Descripción calculada automáticamente a partir de código del artículo</t>
        </r>
      </text>
    </comment>
    <comment ref="C67" authorId="2" shapeId="0">
      <text>
        <r>
          <rPr>
            <sz val="11"/>
            <color theme="1"/>
            <rFont val="Calibri"/>
            <family val="2"/>
            <scheme val="minor"/>
          </rPr>
          <t>Seleccione un valor de la lista</t>
        </r>
      </text>
    </comment>
    <comment ref="D67" authorId="2" shapeId="0">
      <text>
        <r>
          <rPr>
            <sz val="11"/>
            <color theme="1"/>
            <rFont val="Calibri"/>
            <family val="2"/>
            <scheme val="minor"/>
          </rPr>
          <t>Introduzca un número con dos decimales como máximo. Debe ser igual o mayor a la "Cantidad Real Consumida"</t>
        </r>
      </text>
    </comment>
    <comment ref="E67" authorId="2" shapeId="0">
      <text>
        <r>
          <rPr>
            <sz val="11"/>
            <color theme="1"/>
            <rFont val="Calibri"/>
            <family val="2"/>
            <scheme val="minor"/>
          </rPr>
          <t>Introduzca un número con dos decimales como máximo</t>
        </r>
      </text>
    </comment>
    <comment ref="F67" authorId="2" shapeId="0">
      <text>
        <r>
          <rPr>
            <sz val="11"/>
            <color theme="1"/>
            <rFont val="Calibri"/>
            <family val="2"/>
            <scheme val="minor"/>
          </rPr>
          <t>Monto calculado automáticamente por el sistema</t>
        </r>
      </text>
    </comment>
    <comment ref="A72" authorId="2" shapeId="0">
      <text>
        <r>
          <rPr>
            <sz val="11"/>
            <color theme="1"/>
            <rFont val="Calibri"/>
            <family val="2"/>
            <scheme val="minor"/>
          </rPr>
          <t>Introducir un texto con el nombre o referencia de la contratación</t>
        </r>
      </text>
    </comment>
    <comment ref="B72" authorId="2" shapeId="0">
      <text>
        <r>
          <rPr>
            <sz val="11"/>
            <color theme="1"/>
            <rFont val="Calibri"/>
            <family val="2"/>
            <scheme val="minor"/>
          </rPr>
          <t>Introduzca un texto con la finalidad de la contratación</t>
        </r>
      </text>
    </comment>
    <comment ref="C72" authorId="2" shapeId="0">
      <text>
        <r>
          <rPr>
            <sz val="11"/>
            <color theme="1"/>
            <rFont val="Calibri"/>
            <family val="2"/>
            <scheme val="minor"/>
          </rPr>
          <t>Seleccionar un valor del listado</t>
        </r>
      </text>
    </comment>
    <comment ref="D72" authorId="2" shapeId="0">
      <text>
        <r>
          <rPr>
            <sz val="11"/>
            <color theme="1"/>
            <rFont val="Calibri"/>
            <family val="2"/>
            <scheme val="minor"/>
          </rPr>
          <t>Seleccione el tipo de procedimiento</t>
        </r>
      </text>
    </comment>
    <comment ref="E72" authorId="2" shapeId="0">
      <text>
        <r>
          <rPr>
            <sz val="11"/>
            <color theme="1"/>
            <rFont val="Calibri"/>
            <family val="2"/>
            <scheme val="minor"/>
          </rPr>
          <t>Seleccione un valor de la lista</t>
        </r>
      </text>
    </comment>
    <comment ref="F72" authorId="2" shapeId="0">
      <text>
        <r>
          <rPr>
            <sz val="11"/>
            <color theme="1"/>
            <rFont val="Calibri"/>
            <family val="2"/>
            <scheme val="minor"/>
          </rPr>
          <t>Introduzca el código SNIP</t>
        </r>
      </text>
    </comment>
    <comment ref="C73" authorId="2" shapeId="0">
      <text>
        <r>
          <rPr>
            <sz val="11"/>
            <color theme="1"/>
            <rFont val="Calibri"/>
            <family val="2"/>
            <scheme val="minor"/>
          </rPr>
          <t>Introduzca la fecha de inicio del proceso, en formato dd-mm-aaaa</t>
        </r>
      </text>
    </comment>
    <comment ref="F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shapeId="0">
      <text/>
    </comment>
    <comment ref="C75" authorId="2" shapeId="0">
      <text>
        <r>
          <rPr>
            <sz val="11"/>
            <color theme="1"/>
            <rFont val="Calibri"/>
            <family val="2"/>
            <scheme val="minor"/>
          </rPr>
          <t>Introduzca la fecha prevista de adjudicación, en formato dd-mm-aaaa</t>
        </r>
      </text>
    </comment>
    <comment ref="F75" authorId="2" shapeId="0">
      <text/>
    </comment>
    <comment ref="F76" authorId="2" shapeId="0">
      <text/>
    </comment>
    <comment ref="A78" authorId="2" shapeId="0">
      <text>
        <r>
          <rPr>
            <sz val="11"/>
            <color theme="1"/>
            <rFont val="Calibri"/>
            <family val="2"/>
            <scheme val="minor"/>
          </rPr>
          <t>Introduzca un codigo UNSPSC</t>
        </r>
      </text>
    </comment>
    <comment ref="B78" authorId="2" shapeId="0">
      <text>
        <r>
          <rPr>
            <sz val="11"/>
            <color theme="1"/>
            <rFont val="Calibri"/>
            <family val="2"/>
            <scheme val="minor"/>
          </rPr>
          <t>Descripción calculada automáticamente a partir de código del artículo</t>
        </r>
      </text>
    </comment>
    <comment ref="C78" authorId="2" shapeId="0">
      <text>
        <r>
          <rPr>
            <sz val="11"/>
            <color theme="1"/>
            <rFont val="Calibri"/>
            <family val="2"/>
            <scheme val="minor"/>
          </rPr>
          <t>Seleccione un valor de la lista</t>
        </r>
      </text>
    </comment>
    <comment ref="D78" authorId="2" shapeId="0">
      <text>
        <r>
          <rPr>
            <sz val="11"/>
            <color theme="1"/>
            <rFont val="Calibri"/>
            <family val="2"/>
            <scheme val="minor"/>
          </rPr>
          <t>Introduzca un número con dos decimales como máximo. Debe ser igual o mayor a la "Cantidad Real Consumida"</t>
        </r>
      </text>
    </comment>
    <comment ref="E78" authorId="2" shapeId="0">
      <text>
        <r>
          <rPr>
            <sz val="11"/>
            <color theme="1"/>
            <rFont val="Calibri"/>
            <family val="2"/>
            <scheme val="minor"/>
          </rPr>
          <t>Introduzca un número con dos decimales como máximo</t>
        </r>
      </text>
    </comment>
    <comment ref="F78" authorId="2" shapeId="0">
      <text>
        <r>
          <rPr>
            <sz val="11"/>
            <color theme="1"/>
            <rFont val="Calibri"/>
            <family val="2"/>
            <scheme val="minor"/>
          </rPr>
          <t>Monto calculado automáticamente por el sistema</t>
        </r>
      </text>
    </comment>
    <comment ref="A92" authorId="2" shapeId="0">
      <text>
        <r>
          <rPr>
            <sz val="11"/>
            <color theme="1"/>
            <rFont val="Calibri"/>
            <family val="2"/>
            <scheme val="minor"/>
          </rPr>
          <t>Introducir un texto con el nombre o referencia de la contratación</t>
        </r>
      </text>
    </comment>
    <comment ref="B92" authorId="2" shapeId="0">
      <text>
        <r>
          <rPr>
            <sz val="11"/>
            <color theme="1"/>
            <rFont val="Calibri"/>
            <family val="2"/>
            <scheme val="minor"/>
          </rPr>
          <t>Introduzca un texto con la finalidad de la contratación</t>
        </r>
      </text>
    </comment>
    <comment ref="C92" authorId="2" shapeId="0">
      <text>
        <r>
          <rPr>
            <sz val="11"/>
            <color theme="1"/>
            <rFont val="Calibri"/>
            <family val="2"/>
            <scheme val="minor"/>
          </rPr>
          <t>Seleccionar un valor del listado</t>
        </r>
      </text>
    </comment>
    <comment ref="D92" authorId="2" shapeId="0">
      <text>
        <r>
          <rPr>
            <sz val="11"/>
            <color theme="1"/>
            <rFont val="Calibri"/>
            <family val="2"/>
            <scheme val="minor"/>
          </rPr>
          <t>Seleccione el tipo de procedimiento</t>
        </r>
      </text>
    </comment>
    <comment ref="E92" authorId="2" shapeId="0">
      <text>
        <r>
          <rPr>
            <sz val="11"/>
            <color theme="1"/>
            <rFont val="Calibri"/>
            <family val="2"/>
            <scheme val="minor"/>
          </rPr>
          <t>Seleccione un valor de la lista</t>
        </r>
      </text>
    </comment>
    <comment ref="F92" authorId="2" shapeId="0">
      <text>
        <r>
          <rPr>
            <sz val="11"/>
            <color theme="1"/>
            <rFont val="Calibri"/>
            <family val="2"/>
            <scheme val="minor"/>
          </rPr>
          <t>Introduzca el código SNIP</t>
        </r>
      </text>
    </comment>
    <comment ref="C93" authorId="2" shapeId="0">
      <text>
        <r>
          <rPr>
            <sz val="11"/>
            <color theme="1"/>
            <rFont val="Calibri"/>
            <family val="2"/>
            <scheme val="minor"/>
          </rPr>
          <t>Introduzca la fecha de inicio del proceso, en formato dd-mm-aaaa</t>
        </r>
      </text>
    </comment>
    <comment ref="F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2" shapeId="0">
      <text/>
    </comment>
    <comment ref="C95" authorId="2" shapeId="0">
      <text>
        <r>
          <rPr>
            <sz val="11"/>
            <color theme="1"/>
            <rFont val="Calibri"/>
            <family val="2"/>
            <scheme val="minor"/>
          </rPr>
          <t>Introduzca la fecha prevista de adjudicación, en formato dd-mm-aaaa</t>
        </r>
      </text>
    </comment>
    <comment ref="F95" authorId="2" shapeId="0">
      <text/>
    </comment>
    <comment ref="F96" authorId="2" shapeId="0">
      <text/>
    </comment>
    <comment ref="A98" authorId="2" shapeId="0">
      <text>
        <r>
          <rPr>
            <sz val="11"/>
            <color theme="1"/>
            <rFont val="Calibri"/>
            <family val="2"/>
            <scheme val="minor"/>
          </rPr>
          <t>Introduzca un codigo UNSPSC</t>
        </r>
      </text>
    </comment>
    <comment ref="B98" authorId="2" shapeId="0">
      <text>
        <r>
          <rPr>
            <sz val="11"/>
            <color theme="1"/>
            <rFont val="Calibri"/>
            <family val="2"/>
            <scheme val="minor"/>
          </rPr>
          <t>Descripción calculada automáticamente a partir de código del artículo</t>
        </r>
      </text>
    </comment>
    <comment ref="C98" authorId="2" shapeId="0">
      <text>
        <r>
          <rPr>
            <sz val="11"/>
            <color theme="1"/>
            <rFont val="Calibri"/>
            <family val="2"/>
            <scheme val="minor"/>
          </rPr>
          <t>Seleccione un valor de la lista</t>
        </r>
      </text>
    </comment>
    <comment ref="D98" authorId="2" shapeId="0">
      <text>
        <r>
          <rPr>
            <sz val="11"/>
            <color theme="1"/>
            <rFont val="Calibri"/>
            <family val="2"/>
            <scheme val="minor"/>
          </rPr>
          <t>Introduzca un número con dos decimales como máximo. Debe ser igual o mayor a la "Cantidad Real Consumida"</t>
        </r>
      </text>
    </comment>
    <comment ref="E98" authorId="2" shapeId="0">
      <text>
        <r>
          <rPr>
            <sz val="11"/>
            <color theme="1"/>
            <rFont val="Calibri"/>
            <family val="2"/>
            <scheme val="minor"/>
          </rPr>
          <t>Introduzca un número con dos decimales como máximo</t>
        </r>
      </text>
    </comment>
    <comment ref="F98" authorId="2" shapeId="0">
      <text>
        <r>
          <rPr>
            <sz val="11"/>
            <color theme="1"/>
            <rFont val="Calibri"/>
            <family val="2"/>
            <scheme val="minor"/>
          </rPr>
          <t>Monto calculado automáticamente por el sistema</t>
        </r>
      </text>
    </comment>
    <comment ref="A108" authorId="2" shapeId="0">
      <text>
        <r>
          <rPr>
            <sz val="11"/>
            <color theme="1"/>
            <rFont val="Calibri"/>
            <family val="2"/>
            <scheme val="minor"/>
          </rPr>
          <t>Introducir un texto con el nombre o referencia de la contratación</t>
        </r>
      </text>
    </comment>
    <comment ref="B108" authorId="2" shapeId="0">
      <text>
        <r>
          <rPr>
            <sz val="11"/>
            <color theme="1"/>
            <rFont val="Calibri"/>
            <family val="2"/>
            <scheme val="minor"/>
          </rPr>
          <t>Introduzca un texto con la finalidad de la contratación</t>
        </r>
      </text>
    </comment>
    <comment ref="C108" authorId="2" shapeId="0">
      <text>
        <r>
          <rPr>
            <sz val="11"/>
            <color theme="1"/>
            <rFont val="Calibri"/>
            <family val="2"/>
            <scheme val="minor"/>
          </rPr>
          <t>Seleccionar un valor del listado</t>
        </r>
      </text>
    </comment>
    <comment ref="D108" authorId="2" shapeId="0">
      <text>
        <r>
          <rPr>
            <sz val="11"/>
            <color theme="1"/>
            <rFont val="Calibri"/>
            <family val="2"/>
            <scheme val="minor"/>
          </rPr>
          <t>Seleccione el tipo de procedimiento</t>
        </r>
      </text>
    </comment>
    <comment ref="E108" authorId="2" shapeId="0">
      <text>
        <r>
          <rPr>
            <sz val="11"/>
            <color theme="1"/>
            <rFont val="Calibri"/>
            <family val="2"/>
            <scheme val="minor"/>
          </rPr>
          <t>Seleccione un valor de la lista</t>
        </r>
      </text>
    </comment>
    <comment ref="F108" authorId="2" shapeId="0">
      <text>
        <r>
          <rPr>
            <sz val="11"/>
            <color theme="1"/>
            <rFont val="Calibri"/>
            <family val="2"/>
            <scheme val="minor"/>
          </rPr>
          <t>Introduzca el código SNIP</t>
        </r>
      </text>
    </comment>
    <comment ref="C109" authorId="2" shapeId="0">
      <text>
        <r>
          <rPr>
            <sz val="11"/>
            <color theme="1"/>
            <rFont val="Calibri"/>
            <family val="2"/>
            <scheme val="minor"/>
          </rPr>
          <t>Introduzca la fecha de inicio del proceso, en formato dd-mm-aaaa</t>
        </r>
      </text>
    </comment>
    <comment ref="F1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2" shapeId="0">
      <text/>
    </comment>
    <comment ref="C111" authorId="2" shapeId="0">
      <text>
        <r>
          <rPr>
            <sz val="11"/>
            <color theme="1"/>
            <rFont val="Calibri"/>
            <family val="2"/>
            <scheme val="minor"/>
          </rPr>
          <t>Introduzca la fecha prevista de adjudicación, en formato dd-mm-aaaa</t>
        </r>
      </text>
    </comment>
    <comment ref="F111" authorId="2" shapeId="0">
      <text/>
    </comment>
    <comment ref="F112" authorId="2" shapeId="0">
      <text/>
    </comment>
    <comment ref="A114" authorId="2" shapeId="0">
      <text>
        <r>
          <rPr>
            <sz val="11"/>
            <color theme="1"/>
            <rFont val="Calibri"/>
            <family val="2"/>
            <scheme val="minor"/>
          </rPr>
          <t>Introduzca un codigo UNSPSC</t>
        </r>
      </text>
    </comment>
    <comment ref="B114" authorId="2" shapeId="0">
      <text>
        <r>
          <rPr>
            <sz val="11"/>
            <color theme="1"/>
            <rFont val="Calibri"/>
            <family val="2"/>
            <scheme val="minor"/>
          </rPr>
          <t>Descripción calculada automáticamente a partir de código del artículo</t>
        </r>
      </text>
    </comment>
    <comment ref="C114" authorId="2" shapeId="0">
      <text>
        <r>
          <rPr>
            <sz val="11"/>
            <color theme="1"/>
            <rFont val="Calibri"/>
            <family val="2"/>
            <scheme val="minor"/>
          </rPr>
          <t>Seleccione un valor de la lista</t>
        </r>
      </text>
    </comment>
    <comment ref="D114" authorId="2" shapeId="0">
      <text>
        <r>
          <rPr>
            <sz val="11"/>
            <color theme="1"/>
            <rFont val="Calibri"/>
            <family val="2"/>
            <scheme val="minor"/>
          </rPr>
          <t>Introduzca un número con dos decimales como máximo. Debe ser igual o mayor a la "Cantidad Real Consumida"</t>
        </r>
      </text>
    </comment>
    <comment ref="E114" authorId="2" shapeId="0">
      <text>
        <r>
          <rPr>
            <sz val="11"/>
            <color theme="1"/>
            <rFont val="Calibri"/>
            <family val="2"/>
            <scheme val="minor"/>
          </rPr>
          <t>Introduzca un número con dos decimales como máximo</t>
        </r>
      </text>
    </comment>
    <comment ref="F114" authorId="2" shapeId="0">
      <text>
        <r>
          <rPr>
            <sz val="11"/>
            <color theme="1"/>
            <rFont val="Calibri"/>
            <family val="2"/>
            <scheme val="minor"/>
          </rPr>
          <t>Monto calculado automáticamente por el sistema</t>
        </r>
      </text>
    </comment>
    <comment ref="A119" authorId="2" shapeId="0">
      <text>
        <r>
          <rPr>
            <sz val="11"/>
            <color theme="1"/>
            <rFont val="Calibri"/>
            <family val="2"/>
            <scheme val="minor"/>
          </rPr>
          <t>Introducir un texto con el nombre o referencia de la contratación</t>
        </r>
      </text>
    </comment>
    <comment ref="B119" authorId="2" shapeId="0">
      <text>
        <r>
          <rPr>
            <sz val="11"/>
            <color theme="1"/>
            <rFont val="Calibri"/>
            <family val="2"/>
            <scheme val="minor"/>
          </rPr>
          <t>Introduzca un texto con la finalidad de la contratación</t>
        </r>
      </text>
    </comment>
    <comment ref="C119" authorId="2" shapeId="0">
      <text>
        <r>
          <rPr>
            <sz val="11"/>
            <color theme="1"/>
            <rFont val="Calibri"/>
            <family val="2"/>
            <scheme val="minor"/>
          </rPr>
          <t>Seleccionar un valor del listado</t>
        </r>
      </text>
    </comment>
    <comment ref="D119" authorId="2" shapeId="0">
      <text>
        <r>
          <rPr>
            <sz val="11"/>
            <color theme="1"/>
            <rFont val="Calibri"/>
            <family val="2"/>
            <scheme val="minor"/>
          </rPr>
          <t>Seleccione el tipo de procedimiento</t>
        </r>
      </text>
    </comment>
    <comment ref="E119" authorId="2" shapeId="0">
      <text>
        <r>
          <rPr>
            <sz val="11"/>
            <color theme="1"/>
            <rFont val="Calibri"/>
            <family val="2"/>
            <scheme val="minor"/>
          </rPr>
          <t>Seleccione un valor de la lista</t>
        </r>
      </text>
    </comment>
    <comment ref="F119" authorId="2" shapeId="0">
      <text>
        <r>
          <rPr>
            <sz val="11"/>
            <color theme="1"/>
            <rFont val="Calibri"/>
            <family val="2"/>
            <scheme val="minor"/>
          </rPr>
          <t>Introduzca el código SNIP</t>
        </r>
      </text>
    </comment>
    <comment ref="C120" authorId="2" shapeId="0">
      <text>
        <r>
          <rPr>
            <sz val="11"/>
            <color theme="1"/>
            <rFont val="Calibri"/>
            <family val="2"/>
            <scheme val="minor"/>
          </rPr>
          <t>Introduzca la fecha de inicio del proceso, en formato dd-mm-aaaa</t>
        </r>
      </text>
    </comment>
    <comment ref="F1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2" shapeId="0">
      <text/>
    </comment>
    <comment ref="C122" authorId="2" shapeId="0">
      <text>
        <r>
          <rPr>
            <sz val="11"/>
            <color theme="1"/>
            <rFont val="Calibri"/>
            <family val="2"/>
            <scheme val="minor"/>
          </rPr>
          <t>Introduzca la fecha prevista de adjudicación, en formato dd-mm-aaaa</t>
        </r>
      </text>
    </comment>
    <comment ref="F122" authorId="2" shapeId="0">
      <text/>
    </comment>
    <comment ref="F123" authorId="2" shapeId="0">
      <text/>
    </comment>
    <comment ref="A125" authorId="2" shapeId="0">
      <text>
        <r>
          <rPr>
            <sz val="11"/>
            <color theme="1"/>
            <rFont val="Calibri"/>
            <family val="2"/>
            <scheme val="minor"/>
          </rPr>
          <t>Introduzca un codigo UNSPSC</t>
        </r>
      </text>
    </comment>
    <comment ref="B125" authorId="2" shapeId="0">
      <text>
        <r>
          <rPr>
            <sz val="11"/>
            <color theme="1"/>
            <rFont val="Calibri"/>
            <family val="2"/>
            <scheme val="minor"/>
          </rPr>
          <t>Descripción calculada automáticamente a partir de código del artículo</t>
        </r>
      </text>
    </comment>
    <comment ref="C125" authorId="2" shapeId="0">
      <text>
        <r>
          <rPr>
            <sz val="11"/>
            <color theme="1"/>
            <rFont val="Calibri"/>
            <family val="2"/>
            <scheme val="minor"/>
          </rPr>
          <t>Seleccione un valor de la lista</t>
        </r>
      </text>
    </comment>
    <comment ref="D125" authorId="2" shapeId="0">
      <text>
        <r>
          <rPr>
            <sz val="11"/>
            <color theme="1"/>
            <rFont val="Calibri"/>
            <family val="2"/>
            <scheme val="minor"/>
          </rPr>
          <t>Introduzca un número con dos decimales como máximo. Debe ser igual o mayor a la "Cantidad Real Consumida"</t>
        </r>
      </text>
    </comment>
    <comment ref="E125" authorId="2" shapeId="0">
      <text>
        <r>
          <rPr>
            <sz val="11"/>
            <color theme="1"/>
            <rFont val="Calibri"/>
            <family val="2"/>
            <scheme val="minor"/>
          </rPr>
          <t>Introduzca un número con dos decimales como máximo</t>
        </r>
      </text>
    </comment>
    <comment ref="F125" authorId="2" shapeId="0">
      <text>
        <r>
          <rPr>
            <sz val="11"/>
            <color theme="1"/>
            <rFont val="Calibri"/>
            <family val="2"/>
            <scheme val="minor"/>
          </rPr>
          <t>Monto calculado automáticamente por el sistema</t>
        </r>
      </text>
    </comment>
    <comment ref="A176" authorId="2" shapeId="0">
      <text>
        <r>
          <rPr>
            <sz val="11"/>
            <color theme="1"/>
            <rFont val="Calibri"/>
            <family val="2"/>
            <scheme val="minor"/>
          </rPr>
          <t>Introducir un texto con el nombre o referencia de la contratación</t>
        </r>
      </text>
    </comment>
    <comment ref="B176" authorId="2" shapeId="0">
      <text>
        <r>
          <rPr>
            <sz val="11"/>
            <color theme="1"/>
            <rFont val="Calibri"/>
            <family val="2"/>
            <scheme val="minor"/>
          </rPr>
          <t>Introduzca un texto con la finalidad de la contratación</t>
        </r>
      </text>
    </comment>
    <comment ref="C176" authorId="2" shapeId="0">
      <text>
        <r>
          <rPr>
            <sz val="11"/>
            <color theme="1"/>
            <rFont val="Calibri"/>
            <family val="2"/>
            <scheme val="minor"/>
          </rPr>
          <t>Seleccionar un valor del listado</t>
        </r>
      </text>
    </comment>
    <comment ref="D176" authorId="2" shapeId="0">
      <text>
        <r>
          <rPr>
            <sz val="11"/>
            <color theme="1"/>
            <rFont val="Calibri"/>
            <family val="2"/>
            <scheme val="minor"/>
          </rPr>
          <t>Seleccione el tipo de procedimiento</t>
        </r>
      </text>
    </comment>
    <comment ref="E176" authorId="2" shapeId="0">
      <text>
        <r>
          <rPr>
            <sz val="11"/>
            <color theme="1"/>
            <rFont val="Calibri"/>
            <family val="2"/>
            <scheme val="minor"/>
          </rPr>
          <t>Seleccione un valor de la lista</t>
        </r>
      </text>
    </comment>
    <comment ref="F176" authorId="2" shapeId="0">
      <text>
        <r>
          <rPr>
            <sz val="11"/>
            <color theme="1"/>
            <rFont val="Calibri"/>
            <family val="2"/>
            <scheme val="minor"/>
          </rPr>
          <t>Introduzca el código SNIP</t>
        </r>
      </text>
    </comment>
    <comment ref="C177" authorId="2" shapeId="0">
      <text>
        <r>
          <rPr>
            <sz val="11"/>
            <color theme="1"/>
            <rFont val="Calibri"/>
            <family val="2"/>
            <scheme val="minor"/>
          </rPr>
          <t>Introduzca la fecha de inicio del proceso, en formato dd-mm-aaaa</t>
        </r>
      </text>
    </comment>
    <comment ref="F1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 authorId="2" shapeId="0">
      <text/>
    </comment>
    <comment ref="C179" authorId="2" shapeId="0">
      <text>
        <r>
          <rPr>
            <sz val="11"/>
            <color theme="1"/>
            <rFont val="Calibri"/>
            <family val="2"/>
            <scheme val="minor"/>
          </rPr>
          <t>Introduzca la fecha prevista de adjudicación, en formato dd-mm-aaaa</t>
        </r>
      </text>
    </comment>
    <comment ref="F179" authorId="2" shapeId="0">
      <text/>
    </comment>
    <comment ref="F180" authorId="2" shapeId="0">
      <text/>
    </comment>
    <comment ref="A182" authorId="2" shapeId="0">
      <text>
        <r>
          <rPr>
            <sz val="11"/>
            <color theme="1"/>
            <rFont val="Calibri"/>
            <family val="2"/>
            <scheme val="minor"/>
          </rPr>
          <t>Introduzca un codigo UNSPSC</t>
        </r>
      </text>
    </comment>
    <comment ref="B182" authorId="2" shapeId="0">
      <text>
        <r>
          <rPr>
            <sz val="11"/>
            <color theme="1"/>
            <rFont val="Calibri"/>
            <family val="2"/>
            <scheme val="minor"/>
          </rPr>
          <t>Descripción calculada automáticamente a partir de código del artículo</t>
        </r>
      </text>
    </comment>
    <comment ref="C182" authorId="2" shapeId="0">
      <text>
        <r>
          <rPr>
            <sz val="11"/>
            <color theme="1"/>
            <rFont val="Calibri"/>
            <family val="2"/>
            <scheme val="minor"/>
          </rPr>
          <t>Seleccione un valor de la lista</t>
        </r>
      </text>
    </comment>
    <comment ref="D182" authorId="2" shapeId="0">
      <text>
        <r>
          <rPr>
            <sz val="11"/>
            <color theme="1"/>
            <rFont val="Calibri"/>
            <family val="2"/>
            <scheme val="minor"/>
          </rPr>
          <t>Introduzca un número con dos decimales como máximo. Debe ser igual o mayor a la "Cantidad Real Consumida"</t>
        </r>
      </text>
    </comment>
    <comment ref="E182" authorId="2" shapeId="0">
      <text>
        <r>
          <rPr>
            <sz val="11"/>
            <color theme="1"/>
            <rFont val="Calibri"/>
            <family val="2"/>
            <scheme val="minor"/>
          </rPr>
          <t>Introduzca un número con dos decimales como máximo</t>
        </r>
      </text>
    </comment>
    <comment ref="F182" authorId="2" shapeId="0">
      <text>
        <r>
          <rPr>
            <sz val="11"/>
            <color theme="1"/>
            <rFont val="Calibri"/>
            <family val="2"/>
            <scheme val="minor"/>
          </rPr>
          <t>Monto calculado automáticamente por el sistema</t>
        </r>
      </text>
    </comment>
    <comment ref="A233" authorId="2" shapeId="0">
      <text>
        <r>
          <rPr>
            <sz val="11"/>
            <color theme="1"/>
            <rFont val="Calibri"/>
            <family val="2"/>
            <scheme val="minor"/>
          </rPr>
          <t>Introducir un texto con el nombre o referencia de la contratación</t>
        </r>
      </text>
    </comment>
    <comment ref="B233" authorId="2" shapeId="0">
      <text>
        <r>
          <rPr>
            <sz val="11"/>
            <color theme="1"/>
            <rFont val="Calibri"/>
            <family val="2"/>
            <scheme val="minor"/>
          </rPr>
          <t>Introduzca un texto con la finalidad de la contratación</t>
        </r>
      </text>
    </comment>
    <comment ref="C233" authorId="2" shapeId="0">
      <text>
        <r>
          <rPr>
            <sz val="11"/>
            <color theme="1"/>
            <rFont val="Calibri"/>
            <family val="2"/>
            <scheme val="minor"/>
          </rPr>
          <t>Seleccionar un valor del listado</t>
        </r>
      </text>
    </comment>
    <comment ref="D233" authorId="2" shapeId="0">
      <text>
        <r>
          <rPr>
            <sz val="11"/>
            <color theme="1"/>
            <rFont val="Calibri"/>
            <family val="2"/>
            <scheme val="minor"/>
          </rPr>
          <t>Seleccione el tipo de procedimiento</t>
        </r>
      </text>
    </comment>
    <comment ref="E233" authorId="2" shapeId="0">
      <text>
        <r>
          <rPr>
            <sz val="11"/>
            <color theme="1"/>
            <rFont val="Calibri"/>
            <family val="2"/>
            <scheme val="minor"/>
          </rPr>
          <t>Seleccione un valor de la lista</t>
        </r>
      </text>
    </comment>
    <comment ref="F233" authorId="2" shapeId="0">
      <text>
        <r>
          <rPr>
            <sz val="11"/>
            <color theme="1"/>
            <rFont val="Calibri"/>
            <family val="2"/>
            <scheme val="minor"/>
          </rPr>
          <t>Introduzca el código SNIP</t>
        </r>
      </text>
    </comment>
    <comment ref="C234" authorId="2" shapeId="0">
      <text>
        <r>
          <rPr>
            <sz val="11"/>
            <color theme="1"/>
            <rFont val="Calibri"/>
            <family val="2"/>
            <scheme val="minor"/>
          </rPr>
          <t>Introduzca la fecha de inicio del proceso, en formato dd-mm-aaaa</t>
        </r>
      </text>
    </comment>
    <comment ref="F2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2" shapeId="0">
      <text/>
    </comment>
    <comment ref="C236" authorId="2" shapeId="0">
      <text>
        <r>
          <rPr>
            <sz val="11"/>
            <color theme="1"/>
            <rFont val="Calibri"/>
            <family val="2"/>
            <scheme val="minor"/>
          </rPr>
          <t>Introduzca la fecha prevista de adjudicación, en formato dd-mm-aaaa</t>
        </r>
      </text>
    </comment>
    <comment ref="F236" authorId="2" shapeId="0">
      <text/>
    </comment>
    <comment ref="F237" authorId="2" shapeId="0">
      <text/>
    </comment>
    <comment ref="A239" authorId="2" shapeId="0">
      <text>
        <r>
          <rPr>
            <sz val="11"/>
            <color theme="1"/>
            <rFont val="Calibri"/>
            <family val="2"/>
            <scheme val="minor"/>
          </rPr>
          <t>Introduzca un codigo UNSPSC</t>
        </r>
      </text>
    </comment>
    <comment ref="B239" authorId="2" shapeId="0">
      <text>
        <r>
          <rPr>
            <sz val="11"/>
            <color theme="1"/>
            <rFont val="Calibri"/>
            <family val="2"/>
            <scheme val="minor"/>
          </rPr>
          <t>Descripción calculada automáticamente a partir de código del artículo</t>
        </r>
      </text>
    </comment>
    <comment ref="C239" authorId="2" shapeId="0">
      <text>
        <r>
          <rPr>
            <sz val="11"/>
            <color theme="1"/>
            <rFont val="Calibri"/>
            <family val="2"/>
            <scheme val="minor"/>
          </rPr>
          <t>Seleccione un valor de la lista</t>
        </r>
      </text>
    </comment>
    <comment ref="D239" authorId="2" shapeId="0">
      <text>
        <r>
          <rPr>
            <sz val="11"/>
            <color theme="1"/>
            <rFont val="Calibri"/>
            <family val="2"/>
            <scheme val="minor"/>
          </rPr>
          <t>Introduzca un número con dos decimales como máximo. Debe ser igual o mayor a la "Cantidad Real Consumida"</t>
        </r>
      </text>
    </comment>
    <comment ref="E239" authorId="2" shapeId="0">
      <text>
        <r>
          <rPr>
            <sz val="11"/>
            <color theme="1"/>
            <rFont val="Calibri"/>
            <family val="2"/>
            <scheme val="minor"/>
          </rPr>
          <t>Introduzca un número con dos decimales como máximo</t>
        </r>
      </text>
    </comment>
    <comment ref="F239" authorId="2" shapeId="0">
      <text>
        <r>
          <rPr>
            <sz val="11"/>
            <color theme="1"/>
            <rFont val="Calibri"/>
            <family val="2"/>
            <scheme val="minor"/>
          </rPr>
          <t>Monto calculado automáticamente por el sistema</t>
        </r>
      </text>
    </comment>
    <comment ref="A281" authorId="2" shapeId="0">
      <text>
        <r>
          <rPr>
            <sz val="11"/>
            <color theme="1"/>
            <rFont val="Calibri"/>
            <family val="2"/>
            <scheme val="minor"/>
          </rPr>
          <t>Introducir un texto con el nombre o referencia de la contratación</t>
        </r>
      </text>
    </comment>
    <comment ref="B281" authorId="2" shapeId="0">
      <text>
        <r>
          <rPr>
            <sz val="11"/>
            <color theme="1"/>
            <rFont val="Calibri"/>
            <family val="2"/>
            <scheme val="minor"/>
          </rPr>
          <t>Introduzca un texto con la finalidad de la contratación</t>
        </r>
      </text>
    </comment>
    <comment ref="C281" authorId="2" shapeId="0">
      <text>
        <r>
          <rPr>
            <sz val="11"/>
            <color theme="1"/>
            <rFont val="Calibri"/>
            <family val="2"/>
            <scheme val="minor"/>
          </rPr>
          <t>Seleccionar un valor del listado</t>
        </r>
      </text>
    </comment>
    <comment ref="D281" authorId="2" shapeId="0">
      <text>
        <r>
          <rPr>
            <sz val="11"/>
            <color theme="1"/>
            <rFont val="Calibri"/>
            <family val="2"/>
            <scheme val="minor"/>
          </rPr>
          <t>Seleccione el tipo de procedimiento</t>
        </r>
      </text>
    </comment>
    <comment ref="E281" authorId="2" shapeId="0">
      <text>
        <r>
          <rPr>
            <sz val="11"/>
            <color theme="1"/>
            <rFont val="Calibri"/>
            <family val="2"/>
            <scheme val="minor"/>
          </rPr>
          <t>Seleccione un valor de la lista</t>
        </r>
      </text>
    </comment>
    <comment ref="F281" authorId="2" shapeId="0">
      <text>
        <r>
          <rPr>
            <sz val="11"/>
            <color theme="1"/>
            <rFont val="Calibri"/>
            <family val="2"/>
            <scheme val="minor"/>
          </rPr>
          <t>Introduzca el código SNIP</t>
        </r>
      </text>
    </comment>
    <comment ref="C282" authorId="2" shapeId="0">
      <text>
        <r>
          <rPr>
            <sz val="11"/>
            <color theme="1"/>
            <rFont val="Calibri"/>
            <family val="2"/>
            <scheme val="minor"/>
          </rPr>
          <t>Introduzca la fecha de inicio del proceso, en formato dd-mm-aaaa</t>
        </r>
      </text>
    </comment>
    <comment ref="F2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2" shapeId="0">
      <text/>
    </comment>
    <comment ref="C284" authorId="2" shapeId="0">
      <text>
        <r>
          <rPr>
            <sz val="11"/>
            <color theme="1"/>
            <rFont val="Calibri"/>
            <family val="2"/>
            <scheme val="minor"/>
          </rPr>
          <t>Introduzca la fecha prevista de adjudicación, en formato dd-mm-aaaa</t>
        </r>
      </text>
    </comment>
    <comment ref="F284" authorId="2" shapeId="0">
      <text/>
    </comment>
    <comment ref="F285" authorId="2" shapeId="0">
      <text/>
    </comment>
    <comment ref="A287" authorId="2" shapeId="0">
      <text>
        <r>
          <rPr>
            <sz val="11"/>
            <color theme="1"/>
            <rFont val="Calibri"/>
            <family val="2"/>
            <scheme val="minor"/>
          </rPr>
          <t>Introduzca un codigo UNSPSC</t>
        </r>
      </text>
    </comment>
    <comment ref="B287" authorId="2" shapeId="0">
      <text>
        <r>
          <rPr>
            <sz val="11"/>
            <color theme="1"/>
            <rFont val="Calibri"/>
            <family val="2"/>
            <scheme val="minor"/>
          </rPr>
          <t>Descripción calculada automáticamente a partir de código del artículo</t>
        </r>
      </text>
    </comment>
    <comment ref="C287" authorId="2" shapeId="0">
      <text>
        <r>
          <rPr>
            <sz val="11"/>
            <color theme="1"/>
            <rFont val="Calibri"/>
            <family val="2"/>
            <scheme val="minor"/>
          </rPr>
          <t>Seleccione un valor de la lista</t>
        </r>
      </text>
    </comment>
    <comment ref="D287" authorId="2" shapeId="0">
      <text>
        <r>
          <rPr>
            <sz val="11"/>
            <color theme="1"/>
            <rFont val="Calibri"/>
            <family val="2"/>
            <scheme val="minor"/>
          </rPr>
          <t>Introduzca un número con dos decimales como máximo. Debe ser igual o mayor a la "Cantidad Real Consumida"</t>
        </r>
      </text>
    </comment>
    <comment ref="E287" authorId="2" shapeId="0">
      <text>
        <r>
          <rPr>
            <sz val="11"/>
            <color theme="1"/>
            <rFont val="Calibri"/>
            <family val="2"/>
            <scheme val="minor"/>
          </rPr>
          <t>Introduzca un número con dos decimales como máximo</t>
        </r>
      </text>
    </comment>
    <comment ref="F287" authorId="2" shapeId="0">
      <text>
        <r>
          <rPr>
            <sz val="11"/>
            <color theme="1"/>
            <rFont val="Calibri"/>
            <family val="2"/>
            <scheme val="minor"/>
          </rPr>
          <t>Monto calculado automáticamente por el sistema</t>
        </r>
      </text>
    </comment>
    <comment ref="A329" authorId="2" shapeId="0">
      <text>
        <r>
          <rPr>
            <sz val="11"/>
            <color theme="1"/>
            <rFont val="Calibri"/>
            <family val="2"/>
            <scheme val="minor"/>
          </rPr>
          <t>Introducir un texto con el nombre o referencia de la contratación</t>
        </r>
      </text>
    </comment>
    <comment ref="B329" authorId="2" shapeId="0">
      <text>
        <r>
          <rPr>
            <sz val="11"/>
            <color theme="1"/>
            <rFont val="Calibri"/>
            <family val="2"/>
            <scheme val="minor"/>
          </rPr>
          <t>Introduzca un texto con la finalidad de la contratación</t>
        </r>
      </text>
    </comment>
    <comment ref="C329" authorId="2" shapeId="0">
      <text>
        <r>
          <rPr>
            <sz val="11"/>
            <color theme="1"/>
            <rFont val="Calibri"/>
            <family val="2"/>
            <scheme val="minor"/>
          </rPr>
          <t>Seleccionar un valor del listado</t>
        </r>
      </text>
    </comment>
    <comment ref="D329" authorId="2" shapeId="0">
      <text>
        <r>
          <rPr>
            <sz val="11"/>
            <color theme="1"/>
            <rFont val="Calibri"/>
            <family val="2"/>
            <scheme val="minor"/>
          </rPr>
          <t>Seleccione el tipo de procedimiento</t>
        </r>
      </text>
    </comment>
    <comment ref="E329" authorId="2" shapeId="0">
      <text>
        <r>
          <rPr>
            <sz val="11"/>
            <color theme="1"/>
            <rFont val="Calibri"/>
            <family val="2"/>
            <scheme val="minor"/>
          </rPr>
          <t>Seleccione un valor de la lista</t>
        </r>
      </text>
    </comment>
    <comment ref="F329" authorId="2" shapeId="0">
      <text>
        <r>
          <rPr>
            <sz val="11"/>
            <color theme="1"/>
            <rFont val="Calibri"/>
            <family val="2"/>
            <scheme val="minor"/>
          </rPr>
          <t>Introduzca el código SNIP</t>
        </r>
      </text>
    </comment>
    <comment ref="C330" authorId="2" shapeId="0">
      <text>
        <r>
          <rPr>
            <sz val="11"/>
            <color theme="1"/>
            <rFont val="Calibri"/>
            <family val="2"/>
            <scheme val="minor"/>
          </rPr>
          <t>Introduzca la fecha de inicio del proceso, en formato dd-mm-aaaa</t>
        </r>
      </text>
    </comment>
    <comment ref="F3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2" shapeId="0">
      <text/>
    </comment>
    <comment ref="C332" authorId="2" shapeId="0">
      <text>
        <r>
          <rPr>
            <sz val="11"/>
            <color theme="1"/>
            <rFont val="Calibri"/>
            <family val="2"/>
            <scheme val="minor"/>
          </rPr>
          <t>Introduzca la fecha prevista de adjudicación, en formato dd-mm-aaaa</t>
        </r>
      </text>
    </comment>
    <comment ref="F332" authorId="2" shapeId="0">
      <text/>
    </comment>
    <comment ref="F333" authorId="2" shapeId="0">
      <text/>
    </comment>
    <comment ref="A335" authorId="2" shapeId="0">
      <text>
        <r>
          <rPr>
            <sz val="11"/>
            <color theme="1"/>
            <rFont val="Calibri"/>
            <family val="2"/>
            <scheme val="minor"/>
          </rPr>
          <t>Introduzca un codigo UNSPSC</t>
        </r>
      </text>
    </comment>
    <comment ref="B335" authorId="2" shapeId="0">
      <text>
        <r>
          <rPr>
            <sz val="11"/>
            <color theme="1"/>
            <rFont val="Calibri"/>
            <family val="2"/>
            <scheme val="minor"/>
          </rPr>
          <t>Descripción calculada automáticamente a partir de código del artículo</t>
        </r>
      </text>
    </comment>
    <comment ref="C335" authorId="2" shapeId="0">
      <text>
        <r>
          <rPr>
            <sz val="11"/>
            <color theme="1"/>
            <rFont val="Calibri"/>
            <family val="2"/>
            <scheme val="minor"/>
          </rPr>
          <t>Seleccione un valor de la lista</t>
        </r>
      </text>
    </comment>
    <comment ref="D335" authorId="2" shapeId="0">
      <text>
        <r>
          <rPr>
            <sz val="11"/>
            <color theme="1"/>
            <rFont val="Calibri"/>
            <family val="2"/>
            <scheme val="minor"/>
          </rPr>
          <t>Introduzca un número con dos decimales como máximo. Debe ser igual o mayor a la "Cantidad Real Consumida"</t>
        </r>
      </text>
    </comment>
    <comment ref="E335" authorId="2" shapeId="0">
      <text>
        <r>
          <rPr>
            <sz val="11"/>
            <color theme="1"/>
            <rFont val="Calibri"/>
            <family val="2"/>
            <scheme val="minor"/>
          </rPr>
          <t>Introduzca un número con dos decimales como máximo</t>
        </r>
      </text>
    </comment>
    <comment ref="F335" authorId="2" shapeId="0">
      <text>
        <r>
          <rPr>
            <sz val="11"/>
            <color theme="1"/>
            <rFont val="Calibri"/>
            <family val="2"/>
            <scheme val="minor"/>
          </rPr>
          <t>Monto calculado automáticamente por el sistema</t>
        </r>
      </text>
    </comment>
    <comment ref="A363" authorId="2" shapeId="0">
      <text>
        <r>
          <rPr>
            <sz val="11"/>
            <color theme="1"/>
            <rFont val="Calibri"/>
            <family val="2"/>
            <scheme val="minor"/>
          </rPr>
          <t>Introducir un texto con el nombre o referencia de la contratación</t>
        </r>
      </text>
    </comment>
    <comment ref="B363" authorId="2" shapeId="0">
      <text>
        <r>
          <rPr>
            <sz val="11"/>
            <color theme="1"/>
            <rFont val="Calibri"/>
            <family val="2"/>
            <scheme val="minor"/>
          </rPr>
          <t>Introduzca un texto con la finalidad de la contratación</t>
        </r>
      </text>
    </comment>
    <comment ref="C363" authorId="2" shapeId="0">
      <text>
        <r>
          <rPr>
            <sz val="11"/>
            <color theme="1"/>
            <rFont val="Calibri"/>
            <family val="2"/>
            <scheme val="minor"/>
          </rPr>
          <t>Seleccionar un valor del listado</t>
        </r>
      </text>
    </comment>
    <comment ref="D363" authorId="2" shapeId="0">
      <text>
        <r>
          <rPr>
            <sz val="11"/>
            <color theme="1"/>
            <rFont val="Calibri"/>
            <family val="2"/>
            <scheme val="minor"/>
          </rPr>
          <t>Seleccione el tipo de procedimiento</t>
        </r>
      </text>
    </comment>
    <comment ref="E363" authorId="2" shapeId="0">
      <text>
        <r>
          <rPr>
            <sz val="11"/>
            <color theme="1"/>
            <rFont val="Calibri"/>
            <family val="2"/>
            <scheme val="minor"/>
          </rPr>
          <t>Seleccione un valor de la lista</t>
        </r>
      </text>
    </comment>
    <comment ref="F363" authorId="2" shapeId="0">
      <text>
        <r>
          <rPr>
            <sz val="11"/>
            <color theme="1"/>
            <rFont val="Calibri"/>
            <family val="2"/>
            <scheme val="minor"/>
          </rPr>
          <t>Introduzca el código SNIP</t>
        </r>
      </text>
    </comment>
    <comment ref="C364" authorId="2" shapeId="0">
      <text>
        <r>
          <rPr>
            <sz val="11"/>
            <color theme="1"/>
            <rFont val="Calibri"/>
            <family val="2"/>
            <scheme val="minor"/>
          </rPr>
          <t>Introduzca la fecha de inicio del proceso, en formato dd-mm-aaaa</t>
        </r>
      </text>
    </comment>
    <comment ref="F3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2" shapeId="0">
      <text/>
    </comment>
    <comment ref="C366" authorId="2" shapeId="0">
      <text>
        <r>
          <rPr>
            <sz val="11"/>
            <color theme="1"/>
            <rFont val="Calibri"/>
            <family val="2"/>
            <scheme val="minor"/>
          </rPr>
          <t>Introduzca la fecha prevista de adjudicación, en formato dd-mm-aaaa</t>
        </r>
      </text>
    </comment>
    <comment ref="F366" authorId="2" shapeId="0">
      <text/>
    </comment>
    <comment ref="F367" authorId="2" shapeId="0">
      <text/>
    </comment>
    <comment ref="A369" authorId="2" shapeId="0">
      <text>
        <r>
          <rPr>
            <sz val="11"/>
            <color theme="1"/>
            <rFont val="Calibri"/>
            <family val="2"/>
            <scheme val="minor"/>
          </rPr>
          <t>Introduzca un codigo UNSPSC</t>
        </r>
      </text>
    </comment>
    <comment ref="B369" authorId="2" shapeId="0">
      <text>
        <r>
          <rPr>
            <sz val="11"/>
            <color theme="1"/>
            <rFont val="Calibri"/>
            <family val="2"/>
            <scheme val="minor"/>
          </rPr>
          <t>Descripción calculada automáticamente a partir de código del artículo</t>
        </r>
      </text>
    </comment>
    <comment ref="C369" authorId="2" shapeId="0">
      <text>
        <r>
          <rPr>
            <sz val="11"/>
            <color theme="1"/>
            <rFont val="Calibri"/>
            <family val="2"/>
            <scheme val="minor"/>
          </rPr>
          <t>Seleccione un valor de la lista</t>
        </r>
      </text>
    </comment>
    <comment ref="D369" authorId="2" shapeId="0">
      <text>
        <r>
          <rPr>
            <sz val="11"/>
            <color theme="1"/>
            <rFont val="Calibri"/>
            <family val="2"/>
            <scheme val="minor"/>
          </rPr>
          <t>Introduzca un número con dos decimales como máximo. Debe ser igual o mayor a la "Cantidad Real Consumida"</t>
        </r>
      </text>
    </comment>
    <comment ref="E369" authorId="2" shapeId="0">
      <text>
        <r>
          <rPr>
            <sz val="11"/>
            <color theme="1"/>
            <rFont val="Calibri"/>
            <family val="2"/>
            <scheme val="minor"/>
          </rPr>
          <t>Introduzca un número con dos decimales como máximo</t>
        </r>
      </text>
    </comment>
    <comment ref="F369" authorId="2" shapeId="0">
      <text>
        <r>
          <rPr>
            <sz val="11"/>
            <color theme="1"/>
            <rFont val="Calibri"/>
            <family val="2"/>
            <scheme val="minor"/>
          </rPr>
          <t>Monto calculado automáticamente por el sistema</t>
        </r>
      </text>
    </comment>
    <comment ref="A374" authorId="2" shapeId="0">
      <text>
        <r>
          <rPr>
            <sz val="11"/>
            <color theme="1"/>
            <rFont val="Calibri"/>
            <family val="2"/>
            <scheme val="minor"/>
          </rPr>
          <t>Introducir un texto con el nombre o referencia de la contratación</t>
        </r>
      </text>
    </comment>
    <comment ref="B374" authorId="2" shapeId="0">
      <text>
        <r>
          <rPr>
            <sz val="11"/>
            <color theme="1"/>
            <rFont val="Calibri"/>
            <family val="2"/>
            <scheme val="minor"/>
          </rPr>
          <t>Introduzca un texto con la finalidad de la contratación</t>
        </r>
      </text>
    </comment>
    <comment ref="C374" authorId="2" shapeId="0">
      <text>
        <r>
          <rPr>
            <sz val="11"/>
            <color theme="1"/>
            <rFont val="Calibri"/>
            <family val="2"/>
            <scheme val="minor"/>
          </rPr>
          <t>Seleccionar un valor del listado</t>
        </r>
      </text>
    </comment>
    <comment ref="D374" authorId="2" shapeId="0">
      <text>
        <r>
          <rPr>
            <sz val="11"/>
            <color theme="1"/>
            <rFont val="Calibri"/>
            <family val="2"/>
            <scheme val="minor"/>
          </rPr>
          <t>Seleccione el tipo de procedimiento</t>
        </r>
      </text>
    </comment>
    <comment ref="E374" authorId="2" shapeId="0">
      <text>
        <r>
          <rPr>
            <sz val="11"/>
            <color theme="1"/>
            <rFont val="Calibri"/>
            <family val="2"/>
            <scheme val="minor"/>
          </rPr>
          <t>Seleccione un valor de la lista</t>
        </r>
      </text>
    </comment>
    <comment ref="F374" authorId="2" shapeId="0">
      <text>
        <r>
          <rPr>
            <sz val="11"/>
            <color theme="1"/>
            <rFont val="Calibri"/>
            <family val="2"/>
            <scheme val="minor"/>
          </rPr>
          <t>Introduzca el código SNIP</t>
        </r>
      </text>
    </comment>
    <comment ref="C375" authorId="2" shapeId="0">
      <text>
        <r>
          <rPr>
            <sz val="11"/>
            <color theme="1"/>
            <rFont val="Calibri"/>
            <family val="2"/>
            <scheme val="minor"/>
          </rPr>
          <t>Introduzca la fecha de inicio del proceso, en formato dd-mm-aaaa</t>
        </r>
      </text>
    </comment>
    <comment ref="F3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shapeId="0">
      <text/>
    </comment>
    <comment ref="C377" authorId="2" shapeId="0">
      <text>
        <r>
          <rPr>
            <sz val="11"/>
            <color theme="1"/>
            <rFont val="Calibri"/>
            <family val="2"/>
            <scheme val="minor"/>
          </rPr>
          <t>Introduzca la fecha prevista de adjudicación, en formato dd-mm-aaaa</t>
        </r>
      </text>
    </comment>
    <comment ref="F377" authorId="2" shapeId="0">
      <text/>
    </comment>
    <comment ref="F378" authorId="2" shapeId="0">
      <text/>
    </comment>
    <comment ref="A380" authorId="2" shapeId="0">
      <text>
        <r>
          <rPr>
            <sz val="11"/>
            <color theme="1"/>
            <rFont val="Calibri"/>
            <family val="2"/>
            <scheme val="minor"/>
          </rPr>
          <t>Introduzca un codigo UNSPSC</t>
        </r>
      </text>
    </comment>
    <comment ref="B380" authorId="2" shapeId="0">
      <text>
        <r>
          <rPr>
            <sz val="11"/>
            <color theme="1"/>
            <rFont val="Calibri"/>
            <family val="2"/>
            <scheme val="minor"/>
          </rPr>
          <t>Descripción calculada automáticamente a partir de código del artículo</t>
        </r>
      </text>
    </comment>
    <comment ref="C380" authorId="2" shapeId="0">
      <text>
        <r>
          <rPr>
            <sz val="11"/>
            <color theme="1"/>
            <rFont val="Calibri"/>
            <family val="2"/>
            <scheme val="minor"/>
          </rPr>
          <t>Seleccione un valor de la lista</t>
        </r>
      </text>
    </comment>
    <comment ref="D380" authorId="2" shapeId="0">
      <text>
        <r>
          <rPr>
            <sz val="11"/>
            <color theme="1"/>
            <rFont val="Calibri"/>
            <family val="2"/>
            <scheme val="minor"/>
          </rPr>
          <t>Introduzca un número con dos decimales como máximo. Debe ser igual o mayor a la "Cantidad Real Consumida"</t>
        </r>
      </text>
    </comment>
    <comment ref="E380" authorId="2" shapeId="0">
      <text>
        <r>
          <rPr>
            <sz val="11"/>
            <color theme="1"/>
            <rFont val="Calibri"/>
            <family val="2"/>
            <scheme val="minor"/>
          </rPr>
          <t>Introduzca un número con dos decimales como máximo</t>
        </r>
      </text>
    </comment>
    <comment ref="F380" authorId="2" shapeId="0">
      <text>
        <r>
          <rPr>
            <sz val="11"/>
            <color theme="1"/>
            <rFont val="Calibri"/>
            <family val="2"/>
            <scheme val="minor"/>
          </rPr>
          <t>Monto calculado automáticamente por el sistema</t>
        </r>
      </text>
    </comment>
    <comment ref="A408" authorId="2" shapeId="0">
      <text>
        <r>
          <rPr>
            <sz val="11"/>
            <color theme="1"/>
            <rFont val="Calibri"/>
            <family val="2"/>
            <scheme val="minor"/>
          </rPr>
          <t>Introducir un texto con el nombre o referencia de la contratación</t>
        </r>
      </text>
    </comment>
    <comment ref="B408" authorId="2" shapeId="0">
      <text>
        <r>
          <rPr>
            <sz val="11"/>
            <color theme="1"/>
            <rFont val="Calibri"/>
            <family val="2"/>
            <scheme val="minor"/>
          </rPr>
          <t>Introduzca un texto con la finalidad de la contratación</t>
        </r>
      </text>
    </comment>
    <comment ref="C408" authorId="2" shapeId="0">
      <text>
        <r>
          <rPr>
            <sz val="11"/>
            <color theme="1"/>
            <rFont val="Calibri"/>
            <family val="2"/>
            <scheme val="minor"/>
          </rPr>
          <t>Seleccionar un valor del listado</t>
        </r>
      </text>
    </comment>
    <comment ref="D408" authorId="2" shapeId="0">
      <text>
        <r>
          <rPr>
            <sz val="11"/>
            <color theme="1"/>
            <rFont val="Calibri"/>
            <family val="2"/>
            <scheme val="minor"/>
          </rPr>
          <t>Seleccione el tipo de procedimiento</t>
        </r>
      </text>
    </comment>
    <comment ref="E408" authorId="2" shapeId="0">
      <text>
        <r>
          <rPr>
            <sz val="11"/>
            <color theme="1"/>
            <rFont val="Calibri"/>
            <family val="2"/>
            <scheme val="minor"/>
          </rPr>
          <t>Seleccione un valor de la lista</t>
        </r>
      </text>
    </comment>
    <comment ref="F408" authorId="2" shapeId="0">
      <text>
        <r>
          <rPr>
            <sz val="11"/>
            <color theme="1"/>
            <rFont val="Calibri"/>
            <family val="2"/>
            <scheme val="minor"/>
          </rPr>
          <t>Introduzca el código SNIP</t>
        </r>
      </text>
    </comment>
    <comment ref="C409" authorId="2" shapeId="0">
      <text>
        <r>
          <rPr>
            <sz val="11"/>
            <color theme="1"/>
            <rFont val="Calibri"/>
            <family val="2"/>
            <scheme val="minor"/>
          </rPr>
          <t>Introduzca la fecha de inicio del proceso, en formato dd-mm-aaaa</t>
        </r>
      </text>
    </comment>
    <comment ref="F4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2" shapeId="0">
      <text/>
    </comment>
    <comment ref="C411" authorId="2" shapeId="0">
      <text>
        <r>
          <rPr>
            <sz val="11"/>
            <color theme="1"/>
            <rFont val="Calibri"/>
            <family val="2"/>
            <scheme val="minor"/>
          </rPr>
          <t>Introduzca la fecha prevista de adjudicación, en formato dd-mm-aaaa</t>
        </r>
      </text>
    </comment>
    <comment ref="F411" authorId="2" shapeId="0">
      <text/>
    </comment>
    <comment ref="F412" authorId="2" shapeId="0">
      <text/>
    </comment>
    <comment ref="A414" authorId="2" shapeId="0">
      <text>
        <r>
          <rPr>
            <sz val="11"/>
            <color theme="1"/>
            <rFont val="Calibri"/>
            <family val="2"/>
            <scheme val="minor"/>
          </rPr>
          <t>Introduzca un codigo UNSPSC</t>
        </r>
      </text>
    </comment>
    <comment ref="B414" authorId="2" shapeId="0">
      <text>
        <r>
          <rPr>
            <sz val="11"/>
            <color theme="1"/>
            <rFont val="Calibri"/>
            <family val="2"/>
            <scheme val="minor"/>
          </rPr>
          <t>Descripción calculada automáticamente a partir de código del artículo</t>
        </r>
      </text>
    </comment>
    <comment ref="C414" authorId="2" shapeId="0">
      <text>
        <r>
          <rPr>
            <sz val="11"/>
            <color theme="1"/>
            <rFont val="Calibri"/>
            <family val="2"/>
            <scheme val="minor"/>
          </rPr>
          <t>Seleccione un valor de la lista</t>
        </r>
      </text>
    </comment>
    <comment ref="D414" authorId="2" shapeId="0">
      <text>
        <r>
          <rPr>
            <sz val="11"/>
            <color theme="1"/>
            <rFont val="Calibri"/>
            <family val="2"/>
            <scheme val="minor"/>
          </rPr>
          <t>Introduzca un número con dos decimales como máximo. Debe ser igual o mayor a la "Cantidad Real Consumida"</t>
        </r>
      </text>
    </comment>
    <comment ref="E414" authorId="2" shapeId="0">
      <text>
        <r>
          <rPr>
            <sz val="11"/>
            <color theme="1"/>
            <rFont val="Calibri"/>
            <family val="2"/>
            <scheme val="minor"/>
          </rPr>
          <t>Introduzca un número con dos decimales como máximo</t>
        </r>
      </text>
    </comment>
    <comment ref="F414" authorId="2" shapeId="0">
      <text>
        <r>
          <rPr>
            <sz val="11"/>
            <color theme="1"/>
            <rFont val="Calibri"/>
            <family val="2"/>
            <scheme val="minor"/>
          </rPr>
          <t>Monto calculado automáticamente por el sistema</t>
        </r>
      </text>
    </comment>
    <comment ref="A419" authorId="2" shapeId="0">
      <text>
        <r>
          <rPr>
            <sz val="11"/>
            <color theme="1"/>
            <rFont val="Calibri"/>
            <family val="2"/>
            <scheme val="minor"/>
          </rPr>
          <t>Introducir un texto con el nombre o referencia de la contratación</t>
        </r>
      </text>
    </comment>
    <comment ref="B419" authorId="2" shapeId="0">
      <text>
        <r>
          <rPr>
            <sz val="11"/>
            <color theme="1"/>
            <rFont val="Calibri"/>
            <family val="2"/>
            <scheme val="minor"/>
          </rPr>
          <t>Introduzca un texto con la finalidad de la contratación</t>
        </r>
      </text>
    </comment>
    <comment ref="C419" authorId="2" shapeId="0">
      <text>
        <r>
          <rPr>
            <sz val="11"/>
            <color theme="1"/>
            <rFont val="Calibri"/>
            <family val="2"/>
            <scheme val="minor"/>
          </rPr>
          <t>Seleccionar un valor del listado</t>
        </r>
      </text>
    </comment>
    <comment ref="D419" authorId="2" shapeId="0">
      <text>
        <r>
          <rPr>
            <sz val="11"/>
            <color theme="1"/>
            <rFont val="Calibri"/>
            <family val="2"/>
            <scheme val="minor"/>
          </rPr>
          <t>Seleccione el tipo de procedimiento</t>
        </r>
      </text>
    </comment>
    <comment ref="E419" authorId="2" shapeId="0">
      <text>
        <r>
          <rPr>
            <sz val="11"/>
            <color theme="1"/>
            <rFont val="Calibri"/>
            <family val="2"/>
            <scheme val="minor"/>
          </rPr>
          <t>Seleccione un valor de la lista</t>
        </r>
      </text>
    </comment>
    <comment ref="F419" authorId="2" shapeId="0">
      <text>
        <r>
          <rPr>
            <sz val="11"/>
            <color theme="1"/>
            <rFont val="Calibri"/>
            <family val="2"/>
            <scheme val="minor"/>
          </rPr>
          <t>Introduzca el código SNIP</t>
        </r>
      </text>
    </comment>
    <comment ref="C420" authorId="2" shapeId="0">
      <text>
        <r>
          <rPr>
            <sz val="11"/>
            <color theme="1"/>
            <rFont val="Calibri"/>
            <family val="2"/>
            <scheme val="minor"/>
          </rPr>
          <t>Introduzca la fecha de inicio del proceso, en formato dd-mm-aaaa</t>
        </r>
      </text>
    </comment>
    <comment ref="F4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2" shapeId="0">
      <text/>
    </comment>
    <comment ref="C422" authorId="2" shapeId="0">
      <text>
        <r>
          <rPr>
            <sz val="11"/>
            <color theme="1"/>
            <rFont val="Calibri"/>
            <family val="2"/>
            <scheme val="minor"/>
          </rPr>
          <t>Introduzca la fecha prevista de adjudicación, en formato dd-mm-aaaa</t>
        </r>
      </text>
    </comment>
    <comment ref="F422" authorId="2" shapeId="0">
      <text/>
    </comment>
    <comment ref="F423" authorId="2" shapeId="0">
      <text/>
    </comment>
    <comment ref="A425" authorId="2" shapeId="0">
      <text>
        <r>
          <rPr>
            <sz val="11"/>
            <color theme="1"/>
            <rFont val="Calibri"/>
            <family val="2"/>
            <scheme val="minor"/>
          </rPr>
          <t>Introduzca un codigo UNSPSC</t>
        </r>
      </text>
    </comment>
    <comment ref="B425" authorId="2" shapeId="0">
      <text>
        <r>
          <rPr>
            <sz val="11"/>
            <color theme="1"/>
            <rFont val="Calibri"/>
            <family val="2"/>
            <scheme val="minor"/>
          </rPr>
          <t>Descripción calculada automáticamente a partir de código del artículo</t>
        </r>
      </text>
    </comment>
    <comment ref="C425" authorId="2" shapeId="0">
      <text>
        <r>
          <rPr>
            <sz val="11"/>
            <color theme="1"/>
            <rFont val="Calibri"/>
            <family val="2"/>
            <scheme val="minor"/>
          </rPr>
          <t>Seleccione un valor de la lista</t>
        </r>
      </text>
    </comment>
    <comment ref="D425" authorId="2" shapeId="0">
      <text>
        <r>
          <rPr>
            <sz val="11"/>
            <color theme="1"/>
            <rFont val="Calibri"/>
            <family val="2"/>
            <scheme val="minor"/>
          </rPr>
          <t>Introduzca un número con dos decimales como máximo. Debe ser igual o mayor a la "Cantidad Real Consumida"</t>
        </r>
      </text>
    </comment>
    <comment ref="E425" authorId="2" shapeId="0">
      <text>
        <r>
          <rPr>
            <sz val="11"/>
            <color theme="1"/>
            <rFont val="Calibri"/>
            <family val="2"/>
            <scheme val="minor"/>
          </rPr>
          <t>Introduzca un número con dos decimales como máximo</t>
        </r>
      </text>
    </comment>
    <comment ref="F425" authorId="2" shapeId="0">
      <text>
        <r>
          <rPr>
            <sz val="11"/>
            <color theme="1"/>
            <rFont val="Calibri"/>
            <family val="2"/>
            <scheme val="minor"/>
          </rPr>
          <t>Monto calculado automáticamente por el sistema</t>
        </r>
      </text>
    </comment>
    <comment ref="A430" authorId="2" shapeId="0">
      <text>
        <r>
          <rPr>
            <sz val="11"/>
            <color theme="1"/>
            <rFont val="Calibri"/>
            <family val="2"/>
            <scheme val="minor"/>
          </rPr>
          <t>Introducir un texto con el nombre o referencia de la contratación</t>
        </r>
      </text>
    </comment>
    <comment ref="B430" authorId="2" shapeId="0">
      <text>
        <r>
          <rPr>
            <sz val="11"/>
            <color theme="1"/>
            <rFont val="Calibri"/>
            <family val="2"/>
            <scheme val="minor"/>
          </rPr>
          <t>Introduzca un texto con la finalidad de la contratación</t>
        </r>
      </text>
    </comment>
    <comment ref="C430" authorId="2" shapeId="0">
      <text>
        <r>
          <rPr>
            <sz val="11"/>
            <color theme="1"/>
            <rFont val="Calibri"/>
            <family val="2"/>
            <scheme val="minor"/>
          </rPr>
          <t>Seleccionar un valor del listado</t>
        </r>
      </text>
    </comment>
    <comment ref="D430" authorId="2" shapeId="0">
      <text>
        <r>
          <rPr>
            <sz val="11"/>
            <color theme="1"/>
            <rFont val="Calibri"/>
            <family val="2"/>
            <scheme val="minor"/>
          </rPr>
          <t>Seleccione el tipo de procedimiento</t>
        </r>
      </text>
    </comment>
    <comment ref="E430" authorId="2" shapeId="0">
      <text>
        <r>
          <rPr>
            <sz val="11"/>
            <color theme="1"/>
            <rFont val="Calibri"/>
            <family val="2"/>
            <scheme val="minor"/>
          </rPr>
          <t>Seleccione un valor de la lista</t>
        </r>
      </text>
    </comment>
    <comment ref="F430" authorId="2" shapeId="0">
      <text>
        <r>
          <rPr>
            <sz val="11"/>
            <color theme="1"/>
            <rFont val="Calibri"/>
            <family val="2"/>
            <scheme val="minor"/>
          </rPr>
          <t>Introduzca el código SNIP</t>
        </r>
      </text>
    </comment>
    <comment ref="C431" authorId="2" shapeId="0">
      <text>
        <r>
          <rPr>
            <sz val="11"/>
            <color theme="1"/>
            <rFont val="Calibri"/>
            <family val="2"/>
            <scheme val="minor"/>
          </rPr>
          <t>Introduzca la fecha de inicio del proceso, en formato dd-mm-aaaa</t>
        </r>
      </text>
    </comment>
    <comment ref="F4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2" shapeId="0">
      <text/>
    </comment>
    <comment ref="C433" authorId="2" shapeId="0">
      <text>
        <r>
          <rPr>
            <sz val="11"/>
            <color theme="1"/>
            <rFont val="Calibri"/>
            <family val="2"/>
            <scheme val="minor"/>
          </rPr>
          <t>Introduzca la fecha prevista de adjudicación, en formato dd-mm-aaaa</t>
        </r>
      </text>
    </comment>
    <comment ref="F433" authorId="2" shapeId="0">
      <text/>
    </comment>
    <comment ref="F434" authorId="2" shapeId="0">
      <text/>
    </comment>
    <comment ref="A436" authorId="2" shapeId="0">
      <text>
        <r>
          <rPr>
            <sz val="11"/>
            <color theme="1"/>
            <rFont val="Calibri"/>
            <family val="2"/>
            <scheme val="minor"/>
          </rPr>
          <t>Introduzca un codigo UNSPSC</t>
        </r>
      </text>
    </comment>
    <comment ref="B436" authorId="2" shapeId="0">
      <text>
        <r>
          <rPr>
            <sz val="11"/>
            <color theme="1"/>
            <rFont val="Calibri"/>
            <family val="2"/>
            <scheme val="minor"/>
          </rPr>
          <t>Descripción calculada automáticamente a partir de código del artículo</t>
        </r>
      </text>
    </comment>
    <comment ref="C436" authorId="2" shapeId="0">
      <text>
        <r>
          <rPr>
            <sz val="11"/>
            <color theme="1"/>
            <rFont val="Calibri"/>
            <family val="2"/>
            <scheme val="minor"/>
          </rPr>
          <t>Seleccione un valor de la lista</t>
        </r>
      </text>
    </comment>
    <comment ref="D436" authorId="2" shapeId="0">
      <text>
        <r>
          <rPr>
            <sz val="11"/>
            <color theme="1"/>
            <rFont val="Calibri"/>
            <family val="2"/>
            <scheme val="minor"/>
          </rPr>
          <t>Introduzca un número con dos decimales como máximo. Debe ser igual o mayor a la "Cantidad Real Consumida"</t>
        </r>
      </text>
    </comment>
    <comment ref="E436" authorId="2" shapeId="0">
      <text>
        <r>
          <rPr>
            <sz val="11"/>
            <color theme="1"/>
            <rFont val="Calibri"/>
            <family val="2"/>
            <scheme val="minor"/>
          </rPr>
          <t>Introduzca un número con dos decimales como máximo</t>
        </r>
      </text>
    </comment>
    <comment ref="F436" authorId="2" shapeId="0">
      <text>
        <r>
          <rPr>
            <sz val="11"/>
            <color theme="1"/>
            <rFont val="Calibri"/>
            <family val="2"/>
            <scheme val="minor"/>
          </rPr>
          <t>Monto calculado automáticamente por el sistema</t>
        </r>
      </text>
    </comment>
    <comment ref="A464" authorId="2" shapeId="0">
      <text>
        <r>
          <rPr>
            <sz val="11"/>
            <color theme="1"/>
            <rFont val="Calibri"/>
            <family val="2"/>
            <scheme val="minor"/>
          </rPr>
          <t>Introducir un texto con el nombre o referencia de la contratación</t>
        </r>
      </text>
    </comment>
    <comment ref="B464" authorId="2" shapeId="0">
      <text>
        <r>
          <rPr>
            <sz val="11"/>
            <color theme="1"/>
            <rFont val="Calibri"/>
            <family val="2"/>
            <scheme val="minor"/>
          </rPr>
          <t>Introduzca un texto con la finalidad de la contratación</t>
        </r>
      </text>
    </comment>
    <comment ref="C464" authorId="2" shapeId="0">
      <text>
        <r>
          <rPr>
            <sz val="11"/>
            <color theme="1"/>
            <rFont val="Calibri"/>
            <family val="2"/>
            <scheme val="minor"/>
          </rPr>
          <t>Seleccionar un valor del listado</t>
        </r>
      </text>
    </comment>
    <comment ref="D464" authorId="2" shapeId="0">
      <text>
        <r>
          <rPr>
            <sz val="11"/>
            <color theme="1"/>
            <rFont val="Calibri"/>
            <family val="2"/>
            <scheme val="minor"/>
          </rPr>
          <t>Seleccione el tipo de procedimiento</t>
        </r>
      </text>
    </comment>
    <comment ref="E464" authorId="2" shapeId="0">
      <text>
        <r>
          <rPr>
            <sz val="11"/>
            <color theme="1"/>
            <rFont val="Calibri"/>
            <family val="2"/>
            <scheme val="minor"/>
          </rPr>
          <t>Seleccione un valor de la lista</t>
        </r>
      </text>
    </comment>
    <comment ref="F464" authorId="2" shapeId="0">
      <text>
        <r>
          <rPr>
            <sz val="11"/>
            <color theme="1"/>
            <rFont val="Calibri"/>
            <family val="2"/>
            <scheme val="minor"/>
          </rPr>
          <t>Introduzca el código SNIP</t>
        </r>
      </text>
    </comment>
    <comment ref="C465" authorId="2" shapeId="0">
      <text>
        <r>
          <rPr>
            <sz val="11"/>
            <color theme="1"/>
            <rFont val="Calibri"/>
            <family val="2"/>
            <scheme val="minor"/>
          </rPr>
          <t>Introduzca la fecha de inicio del proceso, en formato dd-mm-aaaa</t>
        </r>
      </text>
    </comment>
    <comment ref="F4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6" authorId="2" shapeId="0">
      <text/>
    </comment>
    <comment ref="C467" authorId="2" shapeId="0">
      <text>
        <r>
          <rPr>
            <sz val="11"/>
            <color theme="1"/>
            <rFont val="Calibri"/>
            <family val="2"/>
            <scheme val="minor"/>
          </rPr>
          <t>Introduzca la fecha prevista de adjudicación, en formato dd-mm-aaaa</t>
        </r>
      </text>
    </comment>
    <comment ref="F467" authorId="2" shapeId="0">
      <text/>
    </comment>
    <comment ref="F468" authorId="2" shapeId="0">
      <text/>
    </comment>
    <comment ref="A470" authorId="2" shapeId="0">
      <text>
        <r>
          <rPr>
            <sz val="11"/>
            <color theme="1"/>
            <rFont val="Calibri"/>
            <family val="2"/>
            <scheme val="minor"/>
          </rPr>
          <t>Introduzca un codigo UNSPSC</t>
        </r>
      </text>
    </comment>
    <comment ref="B470" authorId="2" shapeId="0">
      <text>
        <r>
          <rPr>
            <sz val="11"/>
            <color theme="1"/>
            <rFont val="Calibri"/>
            <family val="2"/>
            <scheme val="minor"/>
          </rPr>
          <t>Descripción calculada automáticamente a partir de código del artículo</t>
        </r>
      </text>
    </comment>
    <comment ref="C470" authorId="2" shapeId="0">
      <text>
        <r>
          <rPr>
            <sz val="11"/>
            <color theme="1"/>
            <rFont val="Calibri"/>
            <family val="2"/>
            <scheme val="minor"/>
          </rPr>
          <t>Seleccione un valor de la lista</t>
        </r>
      </text>
    </comment>
    <comment ref="D470" authorId="2" shapeId="0">
      <text>
        <r>
          <rPr>
            <sz val="11"/>
            <color theme="1"/>
            <rFont val="Calibri"/>
            <family val="2"/>
            <scheme val="minor"/>
          </rPr>
          <t>Introduzca un número con dos decimales como máximo. Debe ser igual o mayor a la "Cantidad Real Consumida"</t>
        </r>
      </text>
    </comment>
    <comment ref="E470" authorId="2" shapeId="0">
      <text>
        <r>
          <rPr>
            <sz val="11"/>
            <color theme="1"/>
            <rFont val="Calibri"/>
            <family val="2"/>
            <scheme val="minor"/>
          </rPr>
          <t>Introduzca un número con dos decimales como máximo</t>
        </r>
      </text>
    </comment>
    <comment ref="F470" authorId="2" shapeId="0">
      <text>
        <r>
          <rPr>
            <sz val="11"/>
            <color theme="1"/>
            <rFont val="Calibri"/>
            <family val="2"/>
            <scheme val="minor"/>
          </rPr>
          <t>Monto calculado automáticamente por el sistema</t>
        </r>
      </text>
    </comment>
    <comment ref="A498" authorId="2" shapeId="0">
      <text>
        <r>
          <rPr>
            <sz val="11"/>
            <color theme="1"/>
            <rFont val="Calibri"/>
            <family val="2"/>
            <scheme val="minor"/>
          </rPr>
          <t>Introducir un texto con el nombre o referencia de la contratación</t>
        </r>
      </text>
    </comment>
    <comment ref="B498" authorId="2" shapeId="0">
      <text>
        <r>
          <rPr>
            <sz val="11"/>
            <color theme="1"/>
            <rFont val="Calibri"/>
            <family val="2"/>
            <scheme val="minor"/>
          </rPr>
          <t>Introduzca un texto con la finalidad de la contratación</t>
        </r>
      </text>
    </comment>
    <comment ref="C498" authorId="2" shapeId="0">
      <text>
        <r>
          <rPr>
            <sz val="11"/>
            <color theme="1"/>
            <rFont val="Calibri"/>
            <family val="2"/>
            <scheme val="minor"/>
          </rPr>
          <t>Seleccionar un valor del listado</t>
        </r>
      </text>
    </comment>
    <comment ref="D498" authorId="2" shapeId="0">
      <text>
        <r>
          <rPr>
            <sz val="11"/>
            <color theme="1"/>
            <rFont val="Calibri"/>
            <family val="2"/>
            <scheme val="minor"/>
          </rPr>
          <t>Seleccione el tipo de procedimiento</t>
        </r>
      </text>
    </comment>
    <comment ref="E498" authorId="2" shapeId="0">
      <text>
        <r>
          <rPr>
            <sz val="11"/>
            <color theme="1"/>
            <rFont val="Calibri"/>
            <family val="2"/>
            <scheme val="minor"/>
          </rPr>
          <t>Seleccione un valor de la lista</t>
        </r>
      </text>
    </comment>
    <comment ref="F498" authorId="2" shapeId="0">
      <text>
        <r>
          <rPr>
            <sz val="11"/>
            <color theme="1"/>
            <rFont val="Calibri"/>
            <family val="2"/>
            <scheme val="minor"/>
          </rPr>
          <t>Introduzca el código SNIP</t>
        </r>
      </text>
    </comment>
    <comment ref="C499" authorId="2" shapeId="0">
      <text>
        <r>
          <rPr>
            <sz val="11"/>
            <color theme="1"/>
            <rFont val="Calibri"/>
            <family val="2"/>
            <scheme val="minor"/>
          </rPr>
          <t>Introduzca la fecha de inicio del proceso, en formato dd-mm-aaaa</t>
        </r>
      </text>
    </comment>
    <comment ref="F4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2" shapeId="0">
      <text/>
    </comment>
    <comment ref="C501" authorId="2" shapeId="0">
      <text>
        <r>
          <rPr>
            <sz val="11"/>
            <color theme="1"/>
            <rFont val="Calibri"/>
            <family val="2"/>
            <scheme val="minor"/>
          </rPr>
          <t>Introduzca la fecha prevista de adjudicación, en formato dd-mm-aaaa</t>
        </r>
      </text>
    </comment>
    <comment ref="F501" authorId="2" shapeId="0">
      <text/>
    </comment>
    <comment ref="F502" authorId="2" shapeId="0">
      <text/>
    </comment>
    <comment ref="A504" authorId="2" shapeId="0">
      <text>
        <r>
          <rPr>
            <sz val="11"/>
            <color theme="1"/>
            <rFont val="Calibri"/>
            <family val="2"/>
            <scheme val="minor"/>
          </rPr>
          <t>Introduzca un codigo UNSPSC</t>
        </r>
      </text>
    </comment>
    <comment ref="B504" authorId="2" shapeId="0">
      <text>
        <r>
          <rPr>
            <sz val="11"/>
            <color theme="1"/>
            <rFont val="Calibri"/>
            <family val="2"/>
            <scheme val="minor"/>
          </rPr>
          <t>Descripción calculada automáticamente a partir de código del artículo</t>
        </r>
      </text>
    </comment>
    <comment ref="C504" authorId="2" shapeId="0">
      <text>
        <r>
          <rPr>
            <sz val="11"/>
            <color theme="1"/>
            <rFont val="Calibri"/>
            <family val="2"/>
            <scheme val="minor"/>
          </rPr>
          <t>Seleccione un valor de la lista</t>
        </r>
      </text>
    </comment>
    <comment ref="D504" authorId="2" shapeId="0">
      <text>
        <r>
          <rPr>
            <sz val="11"/>
            <color theme="1"/>
            <rFont val="Calibri"/>
            <family val="2"/>
            <scheme val="minor"/>
          </rPr>
          <t>Introduzca un número con dos decimales como máximo. Debe ser igual o mayor a la "Cantidad Real Consumida"</t>
        </r>
      </text>
    </comment>
    <comment ref="E504" authorId="2" shapeId="0">
      <text>
        <r>
          <rPr>
            <sz val="11"/>
            <color theme="1"/>
            <rFont val="Calibri"/>
            <family val="2"/>
            <scheme val="minor"/>
          </rPr>
          <t>Introduzca un número con dos decimales como máximo</t>
        </r>
      </text>
    </comment>
    <comment ref="F504" authorId="2" shapeId="0">
      <text>
        <r>
          <rPr>
            <sz val="11"/>
            <color theme="1"/>
            <rFont val="Calibri"/>
            <family val="2"/>
            <scheme val="minor"/>
          </rPr>
          <t>Monto calculado automáticamente por el sistema</t>
        </r>
      </text>
    </comment>
    <comment ref="A531" authorId="2" shapeId="0">
      <text>
        <r>
          <rPr>
            <sz val="11"/>
            <color theme="1"/>
            <rFont val="Calibri"/>
            <family val="2"/>
            <scheme val="minor"/>
          </rPr>
          <t>Introducir un texto con el nombre o referencia de la contratación</t>
        </r>
      </text>
    </comment>
    <comment ref="C531" authorId="2" shapeId="0">
      <text>
        <r>
          <rPr>
            <sz val="11"/>
            <color theme="1"/>
            <rFont val="Calibri"/>
            <family val="2"/>
            <scheme val="minor"/>
          </rPr>
          <t>Seleccionar un valor del listado</t>
        </r>
      </text>
    </comment>
    <comment ref="D531" authorId="2" shapeId="0">
      <text>
        <r>
          <rPr>
            <sz val="11"/>
            <color theme="1"/>
            <rFont val="Calibri"/>
            <family val="2"/>
            <scheme val="minor"/>
          </rPr>
          <t>Seleccione el tipo de procedimiento</t>
        </r>
      </text>
    </comment>
    <comment ref="E531" authorId="2" shapeId="0">
      <text>
        <r>
          <rPr>
            <sz val="11"/>
            <color theme="1"/>
            <rFont val="Calibri"/>
            <family val="2"/>
            <scheme val="minor"/>
          </rPr>
          <t>Seleccione un valor de la lista</t>
        </r>
      </text>
    </comment>
    <comment ref="F531" authorId="2" shapeId="0">
      <text>
        <r>
          <rPr>
            <sz val="11"/>
            <color theme="1"/>
            <rFont val="Calibri"/>
            <family val="2"/>
            <scheme val="minor"/>
          </rPr>
          <t>Introduzca el código SNIP</t>
        </r>
      </text>
    </comment>
    <comment ref="C532" authorId="2" shapeId="0">
      <text>
        <r>
          <rPr>
            <sz val="11"/>
            <color theme="1"/>
            <rFont val="Calibri"/>
            <family val="2"/>
            <scheme val="minor"/>
          </rPr>
          <t>Introduzca la fecha de inicio del proceso, en formato dd-mm-aaaa</t>
        </r>
      </text>
    </comment>
    <comment ref="F5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2" shapeId="0">
      <text/>
    </comment>
    <comment ref="C534" authorId="2" shapeId="0">
      <text>
        <r>
          <rPr>
            <sz val="11"/>
            <color theme="1"/>
            <rFont val="Calibri"/>
            <family val="2"/>
            <scheme val="minor"/>
          </rPr>
          <t>Introduzca la fecha prevista de adjudicación, en formato dd-mm-aaaa</t>
        </r>
      </text>
    </comment>
    <comment ref="F534" authorId="2" shapeId="0">
      <text/>
    </comment>
    <comment ref="F535" authorId="2" shapeId="0">
      <text/>
    </comment>
    <comment ref="A537" authorId="2" shapeId="0">
      <text>
        <r>
          <rPr>
            <sz val="11"/>
            <color theme="1"/>
            <rFont val="Calibri"/>
            <family val="2"/>
            <scheme val="minor"/>
          </rPr>
          <t>Introduzca un codigo UNSPSC</t>
        </r>
      </text>
    </comment>
    <comment ref="B537" authorId="2" shapeId="0">
      <text>
        <r>
          <rPr>
            <sz val="11"/>
            <color theme="1"/>
            <rFont val="Calibri"/>
            <family val="2"/>
            <scheme val="minor"/>
          </rPr>
          <t>Descripción calculada automáticamente a partir de código del artículo</t>
        </r>
      </text>
    </comment>
    <comment ref="C537" authorId="2" shapeId="0">
      <text>
        <r>
          <rPr>
            <sz val="11"/>
            <color theme="1"/>
            <rFont val="Calibri"/>
            <family val="2"/>
            <scheme val="minor"/>
          </rPr>
          <t>Seleccione un valor de la lista</t>
        </r>
      </text>
    </comment>
    <comment ref="D537" authorId="2" shapeId="0">
      <text>
        <r>
          <rPr>
            <sz val="11"/>
            <color theme="1"/>
            <rFont val="Calibri"/>
            <family val="2"/>
            <scheme val="minor"/>
          </rPr>
          <t>Introduzca un número con dos decimales como máximo. Debe ser igual o mayor a la "Cantidad Real Consumida"</t>
        </r>
      </text>
    </comment>
    <comment ref="E537" authorId="2" shapeId="0">
      <text>
        <r>
          <rPr>
            <sz val="11"/>
            <color theme="1"/>
            <rFont val="Calibri"/>
            <family val="2"/>
            <scheme val="minor"/>
          </rPr>
          <t>Introduzca un número con dos decimales como máximo</t>
        </r>
      </text>
    </comment>
    <comment ref="F537" authorId="2" shapeId="0">
      <text>
        <r>
          <rPr>
            <sz val="11"/>
            <color theme="1"/>
            <rFont val="Calibri"/>
            <family val="2"/>
            <scheme val="minor"/>
          </rPr>
          <t>Monto calculado automáticamente por el sistema</t>
        </r>
      </text>
    </comment>
    <comment ref="A555" authorId="2" shapeId="0">
      <text>
        <r>
          <rPr>
            <sz val="11"/>
            <color theme="1"/>
            <rFont val="Calibri"/>
            <family val="2"/>
            <scheme val="minor"/>
          </rPr>
          <t>Introducir un texto con el nombre o referencia de la contratación</t>
        </r>
      </text>
    </comment>
    <comment ref="B555" authorId="2" shapeId="0">
      <text>
        <r>
          <rPr>
            <sz val="11"/>
            <color theme="1"/>
            <rFont val="Calibri"/>
            <family val="2"/>
            <scheme val="minor"/>
          </rPr>
          <t>Introduzca un texto con la finalidad de la contratación</t>
        </r>
      </text>
    </comment>
    <comment ref="C555" authorId="2" shapeId="0">
      <text>
        <r>
          <rPr>
            <sz val="11"/>
            <color theme="1"/>
            <rFont val="Calibri"/>
            <family val="2"/>
            <scheme val="minor"/>
          </rPr>
          <t>Seleccionar un valor del listado</t>
        </r>
      </text>
    </comment>
    <comment ref="D555" authorId="2" shapeId="0">
      <text>
        <r>
          <rPr>
            <sz val="11"/>
            <color theme="1"/>
            <rFont val="Calibri"/>
            <family val="2"/>
            <scheme val="minor"/>
          </rPr>
          <t>Seleccione el tipo de procedimiento</t>
        </r>
      </text>
    </comment>
    <comment ref="E555" authorId="2" shapeId="0">
      <text>
        <r>
          <rPr>
            <sz val="11"/>
            <color theme="1"/>
            <rFont val="Calibri"/>
            <family val="2"/>
            <scheme val="minor"/>
          </rPr>
          <t>Seleccione un valor de la lista</t>
        </r>
      </text>
    </comment>
    <comment ref="F555" authorId="2" shapeId="0">
      <text>
        <r>
          <rPr>
            <sz val="11"/>
            <color theme="1"/>
            <rFont val="Calibri"/>
            <family val="2"/>
            <scheme val="minor"/>
          </rPr>
          <t>Introduzca el código SNIP</t>
        </r>
      </text>
    </comment>
    <comment ref="C556" authorId="2" shapeId="0">
      <text>
        <r>
          <rPr>
            <sz val="11"/>
            <color theme="1"/>
            <rFont val="Calibri"/>
            <family val="2"/>
            <scheme val="minor"/>
          </rPr>
          <t>Introduzca la fecha de inicio del proceso, en formato dd-mm-aaaa</t>
        </r>
      </text>
    </comment>
    <comment ref="F5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2" shapeId="0">
      <text/>
    </comment>
    <comment ref="C558" authorId="2" shapeId="0">
      <text>
        <r>
          <rPr>
            <sz val="11"/>
            <color theme="1"/>
            <rFont val="Calibri"/>
            <family val="2"/>
            <scheme val="minor"/>
          </rPr>
          <t>Introduzca la fecha prevista de adjudicación, en formato dd-mm-aaaa</t>
        </r>
      </text>
    </comment>
    <comment ref="F558" authorId="2" shapeId="0">
      <text/>
    </comment>
    <comment ref="F559" authorId="2" shapeId="0">
      <text/>
    </comment>
    <comment ref="A561" authorId="2" shapeId="0">
      <text>
        <r>
          <rPr>
            <sz val="11"/>
            <color theme="1"/>
            <rFont val="Calibri"/>
            <family val="2"/>
            <scheme val="minor"/>
          </rPr>
          <t>Introduzca un codigo UNSPSC</t>
        </r>
      </text>
    </comment>
    <comment ref="B561" authorId="2" shapeId="0">
      <text>
        <r>
          <rPr>
            <sz val="11"/>
            <color theme="1"/>
            <rFont val="Calibri"/>
            <family val="2"/>
            <scheme val="minor"/>
          </rPr>
          <t>Descripción calculada automáticamente a partir de código del artículo</t>
        </r>
      </text>
    </comment>
    <comment ref="C561" authorId="2" shapeId="0">
      <text>
        <r>
          <rPr>
            <sz val="11"/>
            <color theme="1"/>
            <rFont val="Calibri"/>
            <family val="2"/>
            <scheme val="minor"/>
          </rPr>
          <t>Seleccione un valor de la lista</t>
        </r>
      </text>
    </comment>
    <comment ref="D561" authorId="2" shapeId="0">
      <text>
        <r>
          <rPr>
            <sz val="11"/>
            <color theme="1"/>
            <rFont val="Calibri"/>
            <family val="2"/>
            <scheme val="minor"/>
          </rPr>
          <t>Introduzca un número con dos decimales como máximo. Debe ser igual o mayor a la "Cantidad Real Consumida"</t>
        </r>
      </text>
    </comment>
    <comment ref="E561" authorId="2" shapeId="0">
      <text>
        <r>
          <rPr>
            <sz val="11"/>
            <color theme="1"/>
            <rFont val="Calibri"/>
            <family val="2"/>
            <scheme val="minor"/>
          </rPr>
          <t>Introduzca un número con dos decimales como máximo</t>
        </r>
      </text>
    </comment>
    <comment ref="F561" authorId="2" shapeId="0">
      <text>
        <r>
          <rPr>
            <sz val="11"/>
            <color theme="1"/>
            <rFont val="Calibri"/>
            <family val="2"/>
            <scheme val="minor"/>
          </rPr>
          <t>Monto calculado automáticamente por el sistema</t>
        </r>
      </text>
    </comment>
    <comment ref="A579" authorId="2" shapeId="0">
      <text>
        <r>
          <rPr>
            <sz val="11"/>
            <color theme="1"/>
            <rFont val="Calibri"/>
            <family val="2"/>
            <scheme val="minor"/>
          </rPr>
          <t>Introducir un texto con el nombre o referencia de la contratación</t>
        </r>
      </text>
    </comment>
    <comment ref="B579" authorId="2" shapeId="0">
      <text>
        <r>
          <rPr>
            <sz val="11"/>
            <color theme="1"/>
            <rFont val="Calibri"/>
            <family val="2"/>
            <scheme val="minor"/>
          </rPr>
          <t>Introduzca un texto con la finalidad de la contratación</t>
        </r>
      </text>
    </comment>
    <comment ref="C579" authorId="2" shapeId="0">
      <text>
        <r>
          <rPr>
            <sz val="11"/>
            <color theme="1"/>
            <rFont val="Calibri"/>
            <family val="2"/>
            <scheme val="minor"/>
          </rPr>
          <t>Seleccionar un valor del listado</t>
        </r>
      </text>
    </comment>
    <comment ref="D579" authorId="2" shapeId="0">
      <text>
        <r>
          <rPr>
            <sz val="11"/>
            <color theme="1"/>
            <rFont val="Calibri"/>
            <family val="2"/>
            <scheme val="minor"/>
          </rPr>
          <t>Seleccione el tipo de procedimiento</t>
        </r>
      </text>
    </comment>
    <comment ref="E579" authorId="2" shapeId="0">
      <text>
        <r>
          <rPr>
            <sz val="11"/>
            <color theme="1"/>
            <rFont val="Calibri"/>
            <family val="2"/>
            <scheme val="minor"/>
          </rPr>
          <t>Seleccione un valor de la lista</t>
        </r>
      </text>
    </comment>
    <comment ref="F579" authorId="2" shapeId="0">
      <text>
        <r>
          <rPr>
            <sz val="11"/>
            <color theme="1"/>
            <rFont val="Calibri"/>
            <family val="2"/>
            <scheme val="minor"/>
          </rPr>
          <t>Introduzca el código SNIP</t>
        </r>
      </text>
    </comment>
    <comment ref="C580" authorId="2" shapeId="0">
      <text>
        <r>
          <rPr>
            <sz val="11"/>
            <color theme="1"/>
            <rFont val="Calibri"/>
            <family val="2"/>
            <scheme val="minor"/>
          </rPr>
          <t>Introduzca la fecha de inicio del proceso, en formato dd-mm-aaaa</t>
        </r>
      </text>
    </comment>
    <comment ref="F5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2" shapeId="0">
      <text/>
    </comment>
    <comment ref="C582" authorId="2" shapeId="0">
      <text>
        <r>
          <rPr>
            <sz val="11"/>
            <color theme="1"/>
            <rFont val="Calibri"/>
            <family val="2"/>
            <scheme val="minor"/>
          </rPr>
          <t>Introduzca la fecha prevista de adjudicación, en formato dd-mm-aaaa</t>
        </r>
      </text>
    </comment>
    <comment ref="F582" authorId="2" shapeId="0">
      <text/>
    </comment>
    <comment ref="F583" authorId="2" shapeId="0">
      <text/>
    </comment>
    <comment ref="A585" authorId="2" shapeId="0">
      <text>
        <r>
          <rPr>
            <sz val="11"/>
            <color theme="1"/>
            <rFont val="Calibri"/>
            <family val="2"/>
            <scheme val="minor"/>
          </rPr>
          <t>Introduzca un codigo UNSPSC</t>
        </r>
      </text>
    </comment>
    <comment ref="B585" authorId="2" shapeId="0">
      <text>
        <r>
          <rPr>
            <sz val="11"/>
            <color theme="1"/>
            <rFont val="Calibri"/>
            <family val="2"/>
            <scheme val="minor"/>
          </rPr>
          <t>Descripción calculada automáticamente a partir de código del artículo</t>
        </r>
      </text>
    </comment>
    <comment ref="C585" authorId="2" shapeId="0">
      <text>
        <r>
          <rPr>
            <sz val="11"/>
            <color theme="1"/>
            <rFont val="Calibri"/>
            <family val="2"/>
            <scheme val="minor"/>
          </rPr>
          <t>Seleccione un valor de la lista</t>
        </r>
      </text>
    </comment>
    <comment ref="D585" authorId="2" shapeId="0">
      <text>
        <r>
          <rPr>
            <sz val="11"/>
            <color theme="1"/>
            <rFont val="Calibri"/>
            <family val="2"/>
            <scheme val="minor"/>
          </rPr>
          <t>Introduzca un número con dos decimales como máximo. Debe ser igual o mayor a la "Cantidad Real Consumida"</t>
        </r>
      </text>
    </comment>
    <comment ref="E585" authorId="2" shapeId="0">
      <text>
        <r>
          <rPr>
            <sz val="11"/>
            <color theme="1"/>
            <rFont val="Calibri"/>
            <family val="2"/>
            <scheme val="minor"/>
          </rPr>
          <t>Introduzca un número con dos decimales como máximo</t>
        </r>
      </text>
    </comment>
    <comment ref="F585" authorId="2" shapeId="0">
      <text>
        <r>
          <rPr>
            <sz val="11"/>
            <color theme="1"/>
            <rFont val="Calibri"/>
            <family val="2"/>
            <scheme val="minor"/>
          </rPr>
          <t>Monto calculado automáticamente por el sistema</t>
        </r>
      </text>
    </comment>
    <comment ref="A590" authorId="2" shapeId="0">
      <text>
        <r>
          <rPr>
            <sz val="11"/>
            <color theme="1"/>
            <rFont val="Calibri"/>
            <family val="2"/>
            <scheme val="minor"/>
          </rPr>
          <t>Introducir un texto con el nombre o referencia de la contratación</t>
        </r>
      </text>
    </comment>
    <comment ref="B590" authorId="2" shapeId="0">
      <text>
        <r>
          <rPr>
            <sz val="11"/>
            <color theme="1"/>
            <rFont val="Calibri"/>
            <family val="2"/>
            <scheme val="minor"/>
          </rPr>
          <t>Introduzca un texto con la finalidad de la contratación</t>
        </r>
      </text>
    </comment>
    <comment ref="C590" authorId="2" shapeId="0">
      <text>
        <r>
          <rPr>
            <sz val="11"/>
            <color theme="1"/>
            <rFont val="Calibri"/>
            <family val="2"/>
            <scheme val="minor"/>
          </rPr>
          <t>Seleccionar un valor del listado</t>
        </r>
      </text>
    </comment>
    <comment ref="D590" authorId="2" shapeId="0">
      <text>
        <r>
          <rPr>
            <sz val="11"/>
            <color theme="1"/>
            <rFont val="Calibri"/>
            <family val="2"/>
            <scheme val="minor"/>
          </rPr>
          <t>Seleccione el tipo de procedimiento</t>
        </r>
      </text>
    </comment>
    <comment ref="E590" authorId="2" shapeId="0">
      <text>
        <r>
          <rPr>
            <sz val="11"/>
            <color theme="1"/>
            <rFont val="Calibri"/>
            <family val="2"/>
            <scheme val="minor"/>
          </rPr>
          <t>Seleccione un valor de la lista</t>
        </r>
      </text>
    </comment>
    <comment ref="F590" authorId="2" shapeId="0">
      <text>
        <r>
          <rPr>
            <sz val="11"/>
            <color theme="1"/>
            <rFont val="Calibri"/>
            <family val="2"/>
            <scheme val="minor"/>
          </rPr>
          <t>Introduzca el código SNIP</t>
        </r>
      </text>
    </comment>
    <comment ref="C591" authorId="2" shapeId="0">
      <text>
        <r>
          <rPr>
            <sz val="11"/>
            <color theme="1"/>
            <rFont val="Calibri"/>
            <family val="2"/>
            <scheme val="minor"/>
          </rPr>
          <t>Introduzca la fecha de inicio del proceso, en formato dd-mm-aaaa</t>
        </r>
      </text>
    </comment>
    <comment ref="F5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2" shapeId="0">
      <text/>
    </comment>
    <comment ref="C593" authorId="2" shapeId="0">
      <text>
        <r>
          <rPr>
            <sz val="11"/>
            <color theme="1"/>
            <rFont val="Calibri"/>
            <family val="2"/>
            <scheme val="minor"/>
          </rPr>
          <t>Introduzca la fecha prevista de adjudicación, en formato dd-mm-aaaa</t>
        </r>
      </text>
    </comment>
    <comment ref="F593" authorId="2" shapeId="0">
      <text/>
    </comment>
    <comment ref="F594" authorId="2" shapeId="0">
      <text/>
    </comment>
    <comment ref="A596" authorId="2" shapeId="0">
      <text>
        <r>
          <rPr>
            <sz val="11"/>
            <color theme="1"/>
            <rFont val="Calibri"/>
            <family val="2"/>
            <scheme val="minor"/>
          </rPr>
          <t>Introduzca un codigo UNSPSC</t>
        </r>
      </text>
    </comment>
    <comment ref="B596" authorId="2" shapeId="0">
      <text>
        <r>
          <rPr>
            <sz val="11"/>
            <color theme="1"/>
            <rFont val="Calibri"/>
            <family val="2"/>
            <scheme val="minor"/>
          </rPr>
          <t>Descripción calculada automáticamente a partir de código del artículo</t>
        </r>
      </text>
    </comment>
    <comment ref="C596" authorId="2" shapeId="0">
      <text>
        <r>
          <rPr>
            <sz val="11"/>
            <color theme="1"/>
            <rFont val="Calibri"/>
            <family val="2"/>
            <scheme val="minor"/>
          </rPr>
          <t>Seleccione un valor de la lista</t>
        </r>
      </text>
    </comment>
    <comment ref="D596" authorId="2" shapeId="0">
      <text>
        <r>
          <rPr>
            <sz val="11"/>
            <color theme="1"/>
            <rFont val="Calibri"/>
            <family val="2"/>
            <scheme val="minor"/>
          </rPr>
          <t>Introduzca un número con dos decimales como máximo. Debe ser igual o mayor a la "Cantidad Real Consumida"</t>
        </r>
      </text>
    </comment>
    <comment ref="E596" authorId="2" shapeId="0">
      <text>
        <r>
          <rPr>
            <sz val="11"/>
            <color theme="1"/>
            <rFont val="Calibri"/>
            <family val="2"/>
            <scheme val="minor"/>
          </rPr>
          <t>Introduzca un número con dos decimales como máximo</t>
        </r>
      </text>
    </comment>
    <comment ref="F596" authorId="2" shapeId="0">
      <text>
        <r>
          <rPr>
            <sz val="11"/>
            <color theme="1"/>
            <rFont val="Calibri"/>
            <family val="2"/>
            <scheme val="minor"/>
          </rPr>
          <t>Monto calculado automáticamente por el sistema</t>
        </r>
      </text>
    </comment>
    <comment ref="A601" authorId="2" shapeId="0">
      <text>
        <r>
          <rPr>
            <sz val="11"/>
            <color theme="1"/>
            <rFont val="Calibri"/>
            <family val="2"/>
            <scheme val="minor"/>
          </rPr>
          <t>Introducir un texto con el nombre o referencia de la contratación</t>
        </r>
      </text>
    </comment>
    <comment ref="B601" authorId="2" shapeId="0">
      <text>
        <r>
          <rPr>
            <sz val="11"/>
            <color theme="1"/>
            <rFont val="Calibri"/>
            <family val="2"/>
            <scheme val="minor"/>
          </rPr>
          <t>Introduzca un texto con la finalidad de la contratación</t>
        </r>
      </text>
    </comment>
    <comment ref="C601" authorId="2" shapeId="0">
      <text>
        <r>
          <rPr>
            <sz val="11"/>
            <color theme="1"/>
            <rFont val="Calibri"/>
            <family val="2"/>
            <scheme val="minor"/>
          </rPr>
          <t>Seleccionar un valor del listado</t>
        </r>
      </text>
    </comment>
    <comment ref="D601" authorId="2" shapeId="0">
      <text>
        <r>
          <rPr>
            <sz val="11"/>
            <color theme="1"/>
            <rFont val="Calibri"/>
            <family val="2"/>
            <scheme val="minor"/>
          </rPr>
          <t>Seleccione el tipo de procedimiento</t>
        </r>
      </text>
    </comment>
    <comment ref="E601" authorId="2" shapeId="0">
      <text>
        <r>
          <rPr>
            <sz val="11"/>
            <color theme="1"/>
            <rFont val="Calibri"/>
            <family val="2"/>
            <scheme val="minor"/>
          </rPr>
          <t>Seleccione un valor de la lista</t>
        </r>
      </text>
    </comment>
    <comment ref="F601" authorId="2" shapeId="0">
      <text>
        <r>
          <rPr>
            <sz val="11"/>
            <color theme="1"/>
            <rFont val="Calibri"/>
            <family val="2"/>
            <scheme val="minor"/>
          </rPr>
          <t>Introduzca el código SNIP</t>
        </r>
      </text>
    </comment>
    <comment ref="C602" authorId="2" shapeId="0">
      <text>
        <r>
          <rPr>
            <sz val="11"/>
            <color theme="1"/>
            <rFont val="Calibri"/>
            <family val="2"/>
            <scheme val="minor"/>
          </rPr>
          <t>Introduzca la fecha de inicio del proceso, en formato dd-mm-aaaa</t>
        </r>
      </text>
    </comment>
    <comment ref="F6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2" shapeId="0">
      <text/>
    </comment>
    <comment ref="C604" authorId="2" shapeId="0">
      <text>
        <r>
          <rPr>
            <sz val="11"/>
            <color theme="1"/>
            <rFont val="Calibri"/>
            <family val="2"/>
            <scheme val="minor"/>
          </rPr>
          <t>Introduzca la fecha prevista de adjudicación, en formato dd-mm-aaaa</t>
        </r>
      </text>
    </comment>
    <comment ref="F604" authorId="2" shapeId="0">
      <text/>
    </comment>
    <comment ref="F605" authorId="2" shapeId="0">
      <text/>
    </comment>
    <comment ref="A607" authorId="2" shapeId="0">
      <text>
        <r>
          <rPr>
            <sz val="11"/>
            <color theme="1"/>
            <rFont val="Calibri"/>
            <family val="2"/>
            <scheme val="minor"/>
          </rPr>
          <t>Introduzca un codigo UNSPSC</t>
        </r>
      </text>
    </comment>
    <comment ref="B607" authorId="2" shapeId="0">
      <text>
        <r>
          <rPr>
            <sz val="11"/>
            <color theme="1"/>
            <rFont val="Calibri"/>
            <family val="2"/>
            <scheme val="minor"/>
          </rPr>
          <t>Descripción calculada automáticamente a partir de código del artículo</t>
        </r>
      </text>
    </comment>
    <comment ref="C607" authorId="2" shapeId="0">
      <text>
        <r>
          <rPr>
            <sz val="11"/>
            <color theme="1"/>
            <rFont val="Calibri"/>
            <family val="2"/>
            <scheme val="minor"/>
          </rPr>
          <t>Seleccione un valor de la lista</t>
        </r>
      </text>
    </comment>
    <comment ref="D607" authorId="2" shapeId="0">
      <text>
        <r>
          <rPr>
            <sz val="11"/>
            <color theme="1"/>
            <rFont val="Calibri"/>
            <family val="2"/>
            <scheme val="minor"/>
          </rPr>
          <t>Introduzca un número con dos decimales como máximo. Debe ser igual o mayor a la "Cantidad Real Consumida"</t>
        </r>
      </text>
    </comment>
    <comment ref="E607" authorId="2" shapeId="0">
      <text>
        <r>
          <rPr>
            <sz val="11"/>
            <color theme="1"/>
            <rFont val="Calibri"/>
            <family val="2"/>
            <scheme val="minor"/>
          </rPr>
          <t>Introduzca un número con dos decimales como máximo</t>
        </r>
      </text>
    </comment>
    <comment ref="F607" authorId="2" shapeId="0">
      <text>
        <r>
          <rPr>
            <sz val="11"/>
            <color theme="1"/>
            <rFont val="Calibri"/>
            <family val="2"/>
            <scheme val="minor"/>
          </rPr>
          <t>Monto calculado automáticamente por el sistema</t>
        </r>
      </text>
    </comment>
    <comment ref="A670" authorId="2" shapeId="0">
      <text>
        <r>
          <rPr>
            <sz val="11"/>
            <color theme="1"/>
            <rFont val="Calibri"/>
            <family val="2"/>
            <scheme val="minor"/>
          </rPr>
          <t>Introducir un texto con el nombre o referencia de la contratación</t>
        </r>
      </text>
    </comment>
    <comment ref="B670" authorId="2" shapeId="0">
      <text>
        <r>
          <rPr>
            <sz val="11"/>
            <color theme="1"/>
            <rFont val="Calibri"/>
            <family val="2"/>
            <scheme val="minor"/>
          </rPr>
          <t>Introduzca un texto con la finalidad de la contratación</t>
        </r>
      </text>
    </comment>
    <comment ref="C670" authorId="2" shapeId="0">
      <text>
        <r>
          <rPr>
            <sz val="11"/>
            <color theme="1"/>
            <rFont val="Calibri"/>
            <family val="2"/>
            <scheme val="minor"/>
          </rPr>
          <t>Seleccionar un valor del listado</t>
        </r>
      </text>
    </comment>
    <comment ref="D670" authorId="2" shapeId="0">
      <text>
        <r>
          <rPr>
            <sz val="11"/>
            <color theme="1"/>
            <rFont val="Calibri"/>
            <family val="2"/>
            <scheme val="minor"/>
          </rPr>
          <t>Seleccione el tipo de procedimiento</t>
        </r>
      </text>
    </comment>
    <comment ref="E670" authorId="2" shapeId="0">
      <text>
        <r>
          <rPr>
            <sz val="11"/>
            <color theme="1"/>
            <rFont val="Calibri"/>
            <family val="2"/>
            <scheme val="minor"/>
          </rPr>
          <t>Seleccione un valor de la lista</t>
        </r>
      </text>
    </comment>
    <comment ref="F670" authorId="2" shapeId="0">
      <text>
        <r>
          <rPr>
            <sz val="11"/>
            <color theme="1"/>
            <rFont val="Calibri"/>
            <family val="2"/>
            <scheme val="minor"/>
          </rPr>
          <t>Introduzca el código SNIP</t>
        </r>
      </text>
    </comment>
    <comment ref="C671" authorId="2" shapeId="0">
      <text>
        <r>
          <rPr>
            <sz val="11"/>
            <color theme="1"/>
            <rFont val="Calibri"/>
            <family val="2"/>
            <scheme val="minor"/>
          </rPr>
          <t>Introduzca la fecha de inicio del proceso, en formato dd-mm-aaaa</t>
        </r>
      </text>
    </comment>
    <comment ref="F6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2" authorId="2" shapeId="0">
      <text/>
    </comment>
    <comment ref="C673" authorId="2" shapeId="0">
      <text>
        <r>
          <rPr>
            <sz val="11"/>
            <color theme="1"/>
            <rFont val="Calibri"/>
            <family val="2"/>
            <scheme val="minor"/>
          </rPr>
          <t>Introduzca la fecha prevista de adjudicación, en formato dd-mm-aaaa</t>
        </r>
      </text>
    </comment>
    <comment ref="F673" authorId="2" shapeId="0">
      <text/>
    </comment>
    <comment ref="F674" authorId="2" shapeId="0">
      <text/>
    </comment>
    <comment ref="A676" authorId="2" shapeId="0">
      <text>
        <r>
          <rPr>
            <sz val="11"/>
            <color theme="1"/>
            <rFont val="Calibri"/>
            <family val="2"/>
            <scheme val="minor"/>
          </rPr>
          <t>Introduzca un codigo UNSPSC</t>
        </r>
      </text>
    </comment>
    <comment ref="B676" authorId="2" shapeId="0">
      <text>
        <r>
          <rPr>
            <sz val="11"/>
            <color theme="1"/>
            <rFont val="Calibri"/>
            <family val="2"/>
            <scheme val="minor"/>
          </rPr>
          <t>Descripción calculada automáticamente a partir de código del artículo</t>
        </r>
      </text>
    </comment>
    <comment ref="C676" authorId="2" shapeId="0">
      <text>
        <r>
          <rPr>
            <sz val="11"/>
            <color theme="1"/>
            <rFont val="Calibri"/>
            <family val="2"/>
            <scheme val="minor"/>
          </rPr>
          <t>Seleccione un valor de la lista</t>
        </r>
      </text>
    </comment>
    <comment ref="D676" authorId="2" shapeId="0">
      <text>
        <r>
          <rPr>
            <sz val="11"/>
            <color theme="1"/>
            <rFont val="Calibri"/>
            <family val="2"/>
            <scheme val="minor"/>
          </rPr>
          <t>Introduzca un número con dos decimales como máximo. Debe ser igual o mayor a la "Cantidad Real Consumida"</t>
        </r>
      </text>
    </comment>
    <comment ref="E676" authorId="2" shapeId="0">
      <text>
        <r>
          <rPr>
            <sz val="11"/>
            <color theme="1"/>
            <rFont val="Calibri"/>
            <family val="2"/>
            <scheme val="minor"/>
          </rPr>
          <t>Introduzca un número con dos decimales como máximo</t>
        </r>
      </text>
    </comment>
    <comment ref="F676" authorId="2" shapeId="0">
      <text>
        <r>
          <rPr>
            <sz val="11"/>
            <color theme="1"/>
            <rFont val="Calibri"/>
            <family val="2"/>
            <scheme val="minor"/>
          </rPr>
          <t>Monto calculado automáticamente por el sistema</t>
        </r>
      </text>
    </comment>
    <comment ref="A736" authorId="2" shapeId="0">
      <text>
        <r>
          <rPr>
            <sz val="11"/>
            <color theme="1"/>
            <rFont val="Calibri"/>
            <family val="2"/>
            <scheme val="minor"/>
          </rPr>
          <t>Introducir un texto con el nombre o referencia de la contratación</t>
        </r>
      </text>
    </comment>
    <comment ref="B736" authorId="2" shapeId="0">
      <text>
        <r>
          <rPr>
            <sz val="11"/>
            <color theme="1"/>
            <rFont val="Calibri"/>
            <family val="2"/>
            <scheme val="minor"/>
          </rPr>
          <t>Introduzca un texto con la finalidad de la contratación</t>
        </r>
      </text>
    </comment>
    <comment ref="C736" authorId="2" shapeId="0">
      <text>
        <r>
          <rPr>
            <sz val="11"/>
            <color theme="1"/>
            <rFont val="Calibri"/>
            <family val="2"/>
            <scheme val="minor"/>
          </rPr>
          <t>Seleccionar un valor del listado</t>
        </r>
      </text>
    </comment>
    <comment ref="D736" authorId="2" shapeId="0">
      <text>
        <r>
          <rPr>
            <sz val="11"/>
            <color theme="1"/>
            <rFont val="Calibri"/>
            <family val="2"/>
            <scheme val="minor"/>
          </rPr>
          <t>Seleccione el tipo de procedimiento</t>
        </r>
      </text>
    </comment>
    <comment ref="E736" authorId="2" shapeId="0">
      <text>
        <r>
          <rPr>
            <sz val="11"/>
            <color theme="1"/>
            <rFont val="Calibri"/>
            <family val="2"/>
            <scheme val="minor"/>
          </rPr>
          <t>Seleccione un valor de la lista</t>
        </r>
      </text>
    </comment>
    <comment ref="F736" authorId="2" shapeId="0">
      <text>
        <r>
          <rPr>
            <sz val="11"/>
            <color theme="1"/>
            <rFont val="Calibri"/>
            <family val="2"/>
            <scheme val="minor"/>
          </rPr>
          <t>Introduzca el código SNIP</t>
        </r>
      </text>
    </comment>
    <comment ref="C737" authorId="2" shapeId="0">
      <text>
        <r>
          <rPr>
            <sz val="11"/>
            <color theme="1"/>
            <rFont val="Calibri"/>
            <family val="2"/>
            <scheme val="minor"/>
          </rPr>
          <t>Introduzca la fecha de inicio del proceso, en formato dd-mm-aaaa</t>
        </r>
      </text>
    </comment>
    <comment ref="F7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shapeId="0">
      <text/>
    </comment>
    <comment ref="C739" authorId="2" shapeId="0">
      <text>
        <r>
          <rPr>
            <sz val="11"/>
            <color theme="1"/>
            <rFont val="Calibri"/>
            <family val="2"/>
            <scheme val="minor"/>
          </rPr>
          <t>Introduzca la fecha prevista de adjudicación, en formato dd-mm-aaaa</t>
        </r>
      </text>
    </comment>
    <comment ref="F739" authorId="2" shapeId="0">
      <text/>
    </comment>
    <comment ref="F740" authorId="2" shapeId="0">
      <text/>
    </comment>
    <comment ref="A742" authorId="2" shapeId="0">
      <text>
        <r>
          <rPr>
            <sz val="11"/>
            <color theme="1"/>
            <rFont val="Calibri"/>
            <family val="2"/>
            <scheme val="minor"/>
          </rPr>
          <t>Introduzca un codigo UNSPSC</t>
        </r>
      </text>
    </comment>
    <comment ref="B742" authorId="2" shapeId="0">
      <text>
        <r>
          <rPr>
            <sz val="11"/>
            <color theme="1"/>
            <rFont val="Calibri"/>
            <family val="2"/>
            <scheme val="minor"/>
          </rPr>
          <t>Descripción calculada automáticamente a partir de código del artículo</t>
        </r>
      </text>
    </comment>
    <comment ref="C742" authorId="2" shapeId="0">
      <text>
        <r>
          <rPr>
            <sz val="11"/>
            <color theme="1"/>
            <rFont val="Calibri"/>
            <family val="2"/>
            <scheme val="minor"/>
          </rPr>
          <t>Seleccione un valor de la lista</t>
        </r>
      </text>
    </comment>
    <comment ref="D742" authorId="2" shapeId="0">
      <text>
        <r>
          <rPr>
            <sz val="11"/>
            <color theme="1"/>
            <rFont val="Calibri"/>
            <family val="2"/>
            <scheme val="minor"/>
          </rPr>
          <t>Introduzca un número con dos decimales como máximo. Debe ser igual o mayor a la "Cantidad Real Consumida"</t>
        </r>
      </text>
    </comment>
    <comment ref="E742" authorId="2" shapeId="0">
      <text>
        <r>
          <rPr>
            <sz val="11"/>
            <color theme="1"/>
            <rFont val="Calibri"/>
            <family val="2"/>
            <scheme val="minor"/>
          </rPr>
          <t>Introduzca un número con dos decimales como máximo</t>
        </r>
      </text>
    </comment>
    <comment ref="F742" authorId="2" shapeId="0">
      <text>
        <r>
          <rPr>
            <sz val="11"/>
            <color theme="1"/>
            <rFont val="Calibri"/>
            <family val="2"/>
            <scheme val="minor"/>
          </rPr>
          <t>Monto calculado automáticamente por el sistema</t>
        </r>
      </text>
    </comment>
    <comment ref="A747" authorId="2" shapeId="0">
      <text>
        <r>
          <rPr>
            <sz val="11"/>
            <color theme="1"/>
            <rFont val="Calibri"/>
            <family val="2"/>
            <scheme val="minor"/>
          </rPr>
          <t>Introducir un texto con el nombre o referencia de la contratación</t>
        </r>
      </text>
    </comment>
    <comment ref="B747" authorId="2" shapeId="0">
      <text>
        <r>
          <rPr>
            <sz val="11"/>
            <color theme="1"/>
            <rFont val="Calibri"/>
            <family val="2"/>
            <scheme val="minor"/>
          </rPr>
          <t>Introduzca un texto con la finalidad de la contratación</t>
        </r>
      </text>
    </comment>
    <comment ref="C747" authorId="2" shapeId="0">
      <text>
        <r>
          <rPr>
            <sz val="11"/>
            <color theme="1"/>
            <rFont val="Calibri"/>
            <family val="2"/>
            <scheme val="minor"/>
          </rPr>
          <t>Seleccionar un valor del listado</t>
        </r>
      </text>
    </comment>
    <comment ref="D747" authorId="2" shapeId="0">
      <text>
        <r>
          <rPr>
            <sz val="11"/>
            <color theme="1"/>
            <rFont val="Calibri"/>
            <family val="2"/>
            <scheme val="minor"/>
          </rPr>
          <t>Seleccione el tipo de procedimiento</t>
        </r>
      </text>
    </comment>
    <comment ref="E747" authorId="2" shapeId="0">
      <text>
        <r>
          <rPr>
            <sz val="11"/>
            <color theme="1"/>
            <rFont val="Calibri"/>
            <family val="2"/>
            <scheme val="minor"/>
          </rPr>
          <t>Seleccione un valor de la lista</t>
        </r>
      </text>
    </comment>
    <comment ref="F747" authorId="2" shapeId="0">
      <text>
        <r>
          <rPr>
            <sz val="11"/>
            <color theme="1"/>
            <rFont val="Calibri"/>
            <family val="2"/>
            <scheme val="minor"/>
          </rPr>
          <t>Introduzca el código SNIP</t>
        </r>
      </text>
    </comment>
    <comment ref="C748" authorId="2" shapeId="0">
      <text>
        <r>
          <rPr>
            <sz val="11"/>
            <color theme="1"/>
            <rFont val="Calibri"/>
            <family val="2"/>
            <scheme val="minor"/>
          </rPr>
          <t>Introduzca la fecha de inicio del proceso, en formato dd-mm-aaaa</t>
        </r>
      </text>
    </comment>
    <comment ref="F7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2" shapeId="0">
      <text/>
    </comment>
    <comment ref="C750" authorId="2" shapeId="0">
      <text>
        <r>
          <rPr>
            <sz val="11"/>
            <color theme="1"/>
            <rFont val="Calibri"/>
            <family val="2"/>
            <scheme val="minor"/>
          </rPr>
          <t>Introduzca la fecha prevista de adjudicación, en formato dd-mm-aaaa</t>
        </r>
      </text>
    </comment>
    <comment ref="F750" authorId="2" shapeId="0">
      <text/>
    </comment>
    <comment ref="F751" authorId="2" shapeId="0">
      <text/>
    </comment>
    <comment ref="A753" authorId="2" shapeId="0">
      <text>
        <r>
          <rPr>
            <sz val="11"/>
            <color theme="1"/>
            <rFont val="Calibri"/>
            <family val="2"/>
            <scheme val="minor"/>
          </rPr>
          <t>Introduzca un codigo UNSPSC</t>
        </r>
      </text>
    </comment>
    <comment ref="B753" authorId="2" shapeId="0">
      <text>
        <r>
          <rPr>
            <sz val="11"/>
            <color theme="1"/>
            <rFont val="Calibri"/>
            <family val="2"/>
            <scheme val="minor"/>
          </rPr>
          <t>Descripción calculada automáticamente a partir de código del artículo</t>
        </r>
      </text>
    </comment>
    <comment ref="C753" authorId="2" shapeId="0">
      <text>
        <r>
          <rPr>
            <sz val="11"/>
            <color theme="1"/>
            <rFont val="Calibri"/>
            <family val="2"/>
            <scheme val="minor"/>
          </rPr>
          <t>Seleccione un valor de la lista</t>
        </r>
      </text>
    </comment>
    <comment ref="D753" authorId="2" shapeId="0">
      <text>
        <r>
          <rPr>
            <sz val="11"/>
            <color theme="1"/>
            <rFont val="Calibri"/>
            <family val="2"/>
            <scheme val="minor"/>
          </rPr>
          <t>Introduzca un número con dos decimales como máximo. Debe ser igual o mayor a la "Cantidad Real Consumida"</t>
        </r>
      </text>
    </comment>
    <comment ref="E753" authorId="2" shapeId="0">
      <text>
        <r>
          <rPr>
            <sz val="11"/>
            <color theme="1"/>
            <rFont val="Calibri"/>
            <family val="2"/>
            <scheme val="minor"/>
          </rPr>
          <t>Introduzca un número con dos decimales como máximo</t>
        </r>
      </text>
    </comment>
    <comment ref="F753" authorId="2" shapeId="0">
      <text>
        <r>
          <rPr>
            <sz val="11"/>
            <color theme="1"/>
            <rFont val="Calibri"/>
            <family val="2"/>
            <scheme val="minor"/>
          </rPr>
          <t>Monto calculado automáticamente por el sistema</t>
        </r>
      </text>
    </comment>
    <comment ref="A764" authorId="2" shapeId="0">
      <text>
        <r>
          <rPr>
            <sz val="11"/>
            <color theme="1"/>
            <rFont val="Calibri"/>
            <family val="2"/>
            <scheme val="minor"/>
          </rPr>
          <t>Introducir un texto con el nombre o referencia de la contratación</t>
        </r>
      </text>
    </comment>
    <comment ref="B764" authorId="2" shapeId="0">
      <text>
        <r>
          <rPr>
            <sz val="11"/>
            <color theme="1"/>
            <rFont val="Calibri"/>
            <family val="2"/>
            <scheme val="minor"/>
          </rPr>
          <t>Introduzca un texto con la finalidad de la contratación</t>
        </r>
      </text>
    </comment>
    <comment ref="C764" authorId="2" shapeId="0">
      <text>
        <r>
          <rPr>
            <sz val="11"/>
            <color theme="1"/>
            <rFont val="Calibri"/>
            <family val="2"/>
            <scheme val="minor"/>
          </rPr>
          <t>Seleccionar un valor del listado</t>
        </r>
      </text>
    </comment>
    <comment ref="D764" authorId="2" shapeId="0">
      <text>
        <r>
          <rPr>
            <sz val="11"/>
            <color theme="1"/>
            <rFont val="Calibri"/>
            <family val="2"/>
            <scheme val="minor"/>
          </rPr>
          <t>Seleccione el tipo de procedimiento</t>
        </r>
      </text>
    </comment>
    <comment ref="E764" authorId="2" shapeId="0">
      <text>
        <r>
          <rPr>
            <sz val="11"/>
            <color theme="1"/>
            <rFont val="Calibri"/>
            <family val="2"/>
            <scheme val="minor"/>
          </rPr>
          <t>Seleccione un valor de la lista</t>
        </r>
      </text>
    </comment>
    <comment ref="F764" authorId="2" shapeId="0">
      <text>
        <r>
          <rPr>
            <sz val="11"/>
            <color theme="1"/>
            <rFont val="Calibri"/>
            <family val="2"/>
            <scheme val="minor"/>
          </rPr>
          <t>Introduzca el código SNIP</t>
        </r>
      </text>
    </comment>
    <comment ref="C765" authorId="2" shapeId="0">
      <text>
        <r>
          <rPr>
            <sz val="11"/>
            <color theme="1"/>
            <rFont val="Calibri"/>
            <family val="2"/>
            <scheme val="minor"/>
          </rPr>
          <t>Introduzca la fecha de inicio del proceso, en formato dd-mm-aaaa</t>
        </r>
      </text>
    </comment>
    <comment ref="F7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2" shapeId="0">
      <text/>
    </comment>
    <comment ref="C767" authorId="2" shapeId="0">
      <text>
        <r>
          <rPr>
            <sz val="11"/>
            <color theme="1"/>
            <rFont val="Calibri"/>
            <family val="2"/>
            <scheme val="minor"/>
          </rPr>
          <t>Introduzca la fecha prevista de adjudicación, en formato dd-mm-aaaa</t>
        </r>
      </text>
    </comment>
    <comment ref="F767" authorId="2" shapeId="0">
      <text/>
    </comment>
    <comment ref="F768" authorId="2" shapeId="0">
      <text/>
    </comment>
    <comment ref="A770" authorId="2" shapeId="0">
      <text>
        <r>
          <rPr>
            <sz val="11"/>
            <color theme="1"/>
            <rFont val="Calibri"/>
            <family val="2"/>
            <scheme val="minor"/>
          </rPr>
          <t>Introduzca un codigo UNSPSC</t>
        </r>
      </text>
    </comment>
    <comment ref="B770" authorId="2" shapeId="0">
      <text>
        <r>
          <rPr>
            <sz val="11"/>
            <color theme="1"/>
            <rFont val="Calibri"/>
            <family val="2"/>
            <scheme val="minor"/>
          </rPr>
          <t>Descripción calculada automáticamente a partir de código del artículo</t>
        </r>
      </text>
    </comment>
    <comment ref="C770" authorId="2" shapeId="0">
      <text>
        <r>
          <rPr>
            <sz val="11"/>
            <color theme="1"/>
            <rFont val="Calibri"/>
            <family val="2"/>
            <scheme val="minor"/>
          </rPr>
          <t>Seleccione un valor de la lista</t>
        </r>
      </text>
    </comment>
    <comment ref="D770" authorId="2" shapeId="0">
      <text>
        <r>
          <rPr>
            <sz val="11"/>
            <color theme="1"/>
            <rFont val="Calibri"/>
            <family val="2"/>
            <scheme val="minor"/>
          </rPr>
          <t>Introduzca un número con dos decimales como máximo. Debe ser igual o mayor a la "Cantidad Real Consumida"</t>
        </r>
      </text>
    </comment>
    <comment ref="E770" authorId="2" shapeId="0">
      <text>
        <r>
          <rPr>
            <sz val="11"/>
            <color theme="1"/>
            <rFont val="Calibri"/>
            <family val="2"/>
            <scheme val="minor"/>
          </rPr>
          <t>Introduzca un número con dos decimales como máximo</t>
        </r>
      </text>
    </comment>
    <comment ref="F770" authorId="2" shapeId="0">
      <text>
        <r>
          <rPr>
            <sz val="11"/>
            <color theme="1"/>
            <rFont val="Calibri"/>
            <family val="2"/>
            <scheme val="minor"/>
          </rPr>
          <t>Monto calculado automáticamente por el sistema</t>
        </r>
      </text>
    </comment>
    <comment ref="A775" authorId="2" shapeId="0">
      <text>
        <r>
          <rPr>
            <sz val="11"/>
            <color theme="1"/>
            <rFont val="Calibri"/>
            <family val="2"/>
            <scheme val="minor"/>
          </rPr>
          <t>Introducir un texto con el nombre o referencia de la contratación</t>
        </r>
      </text>
    </comment>
    <comment ref="B775" authorId="2" shapeId="0">
      <text>
        <r>
          <rPr>
            <sz val="11"/>
            <color theme="1"/>
            <rFont val="Calibri"/>
            <family val="2"/>
            <scheme val="minor"/>
          </rPr>
          <t>Introduzca un texto con la finalidad de la contratación</t>
        </r>
      </text>
    </comment>
    <comment ref="C775" authorId="2" shapeId="0">
      <text>
        <r>
          <rPr>
            <sz val="11"/>
            <color theme="1"/>
            <rFont val="Calibri"/>
            <family val="2"/>
            <scheme val="minor"/>
          </rPr>
          <t>Seleccionar un valor del listado</t>
        </r>
      </text>
    </comment>
    <comment ref="D775" authorId="2" shapeId="0">
      <text>
        <r>
          <rPr>
            <sz val="11"/>
            <color theme="1"/>
            <rFont val="Calibri"/>
            <family val="2"/>
            <scheme val="minor"/>
          </rPr>
          <t>Seleccione el tipo de procedimiento</t>
        </r>
      </text>
    </comment>
    <comment ref="E775" authorId="2" shapeId="0">
      <text>
        <r>
          <rPr>
            <sz val="11"/>
            <color theme="1"/>
            <rFont val="Calibri"/>
            <family val="2"/>
            <scheme val="minor"/>
          </rPr>
          <t>Seleccione un valor de la lista</t>
        </r>
      </text>
    </comment>
    <comment ref="F775" authorId="2" shapeId="0">
      <text>
        <r>
          <rPr>
            <sz val="11"/>
            <color theme="1"/>
            <rFont val="Calibri"/>
            <family val="2"/>
            <scheme val="minor"/>
          </rPr>
          <t>Introduzca el código SNIP</t>
        </r>
      </text>
    </comment>
    <comment ref="C776" authorId="2" shapeId="0">
      <text>
        <r>
          <rPr>
            <sz val="11"/>
            <color theme="1"/>
            <rFont val="Calibri"/>
            <family val="2"/>
            <scheme val="minor"/>
          </rPr>
          <t>Introduzca la fecha de inicio del proceso, en formato dd-mm-aaaa</t>
        </r>
      </text>
    </comment>
    <comment ref="F7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2" shapeId="0">
      <text/>
    </comment>
    <comment ref="C778" authorId="2" shapeId="0">
      <text>
        <r>
          <rPr>
            <sz val="11"/>
            <color theme="1"/>
            <rFont val="Calibri"/>
            <family val="2"/>
            <scheme val="minor"/>
          </rPr>
          <t>Introduzca la fecha prevista de adjudicación, en formato dd-mm-aaaa</t>
        </r>
      </text>
    </comment>
    <comment ref="F778" authorId="2" shapeId="0">
      <text/>
    </comment>
    <comment ref="F779" authorId="2" shapeId="0">
      <text/>
    </comment>
    <comment ref="A781" authorId="2" shapeId="0">
      <text>
        <r>
          <rPr>
            <sz val="11"/>
            <color theme="1"/>
            <rFont val="Calibri"/>
            <family val="2"/>
            <scheme val="minor"/>
          </rPr>
          <t>Introduzca un codigo UNSPSC</t>
        </r>
      </text>
    </comment>
    <comment ref="B781" authorId="2" shapeId="0">
      <text>
        <r>
          <rPr>
            <sz val="11"/>
            <color theme="1"/>
            <rFont val="Calibri"/>
            <family val="2"/>
            <scheme val="minor"/>
          </rPr>
          <t>Descripción calculada automáticamente a partir de código del artículo</t>
        </r>
      </text>
    </comment>
    <comment ref="C781" authorId="2" shapeId="0">
      <text>
        <r>
          <rPr>
            <sz val="11"/>
            <color theme="1"/>
            <rFont val="Calibri"/>
            <family val="2"/>
            <scheme val="minor"/>
          </rPr>
          <t>Seleccione un valor de la lista</t>
        </r>
      </text>
    </comment>
    <comment ref="D781" authorId="2" shapeId="0">
      <text>
        <r>
          <rPr>
            <sz val="11"/>
            <color theme="1"/>
            <rFont val="Calibri"/>
            <family val="2"/>
            <scheme val="minor"/>
          </rPr>
          <t>Introduzca un número con dos decimales como máximo. Debe ser igual o mayor a la "Cantidad Real Consumida"</t>
        </r>
      </text>
    </comment>
    <comment ref="E781" authorId="2" shapeId="0">
      <text>
        <r>
          <rPr>
            <sz val="11"/>
            <color theme="1"/>
            <rFont val="Calibri"/>
            <family val="2"/>
            <scheme val="minor"/>
          </rPr>
          <t>Introduzca un número con dos decimales como máximo</t>
        </r>
      </text>
    </comment>
    <comment ref="F781" authorId="2" shapeId="0">
      <text>
        <r>
          <rPr>
            <sz val="11"/>
            <color theme="1"/>
            <rFont val="Calibri"/>
            <family val="2"/>
            <scheme val="minor"/>
          </rPr>
          <t>Monto calculado automáticamente por el sistema</t>
        </r>
      </text>
    </comment>
    <comment ref="A786" authorId="2" shapeId="0">
      <text>
        <r>
          <rPr>
            <sz val="11"/>
            <color theme="1"/>
            <rFont val="Calibri"/>
            <family val="2"/>
            <scheme val="minor"/>
          </rPr>
          <t>Introducir un texto con el nombre o referencia de la contratación</t>
        </r>
      </text>
    </comment>
    <comment ref="B786" authorId="2" shapeId="0">
      <text>
        <r>
          <rPr>
            <sz val="11"/>
            <color theme="1"/>
            <rFont val="Calibri"/>
            <family val="2"/>
            <scheme val="minor"/>
          </rPr>
          <t>Introduzca un texto con la finalidad de la contratación</t>
        </r>
      </text>
    </comment>
    <comment ref="C786" authorId="2" shapeId="0">
      <text>
        <r>
          <rPr>
            <sz val="11"/>
            <color theme="1"/>
            <rFont val="Calibri"/>
            <family val="2"/>
            <scheme val="minor"/>
          </rPr>
          <t>Seleccionar un valor del listado</t>
        </r>
      </text>
    </comment>
    <comment ref="D786" authorId="2" shapeId="0">
      <text>
        <r>
          <rPr>
            <sz val="11"/>
            <color theme="1"/>
            <rFont val="Calibri"/>
            <family val="2"/>
            <scheme val="minor"/>
          </rPr>
          <t>Seleccione el tipo de procedimiento</t>
        </r>
      </text>
    </comment>
    <comment ref="E786" authorId="2" shapeId="0">
      <text>
        <r>
          <rPr>
            <sz val="11"/>
            <color theme="1"/>
            <rFont val="Calibri"/>
            <family val="2"/>
            <scheme val="minor"/>
          </rPr>
          <t>Seleccione un valor de la lista</t>
        </r>
      </text>
    </comment>
    <comment ref="F786" authorId="2" shapeId="0">
      <text>
        <r>
          <rPr>
            <sz val="11"/>
            <color theme="1"/>
            <rFont val="Calibri"/>
            <family val="2"/>
            <scheme val="minor"/>
          </rPr>
          <t>Introduzca el código SNIP</t>
        </r>
      </text>
    </comment>
    <comment ref="C787" authorId="2" shapeId="0">
      <text>
        <r>
          <rPr>
            <sz val="11"/>
            <color theme="1"/>
            <rFont val="Calibri"/>
            <family val="2"/>
            <scheme val="minor"/>
          </rPr>
          <t>Introduzca la fecha de inicio del proceso, en formato dd-mm-aaaa</t>
        </r>
      </text>
    </comment>
    <comment ref="F7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2" shapeId="0">
      <text/>
    </comment>
    <comment ref="C789" authorId="2" shapeId="0">
      <text>
        <r>
          <rPr>
            <sz val="11"/>
            <color theme="1"/>
            <rFont val="Calibri"/>
            <family val="2"/>
            <scheme val="minor"/>
          </rPr>
          <t>Introduzca la fecha prevista de adjudicación, en formato dd-mm-aaaa</t>
        </r>
      </text>
    </comment>
    <comment ref="F789" authorId="2" shapeId="0">
      <text/>
    </comment>
    <comment ref="F790" authorId="2" shapeId="0">
      <text/>
    </comment>
    <comment ref="A792" authorId="2" shapeId="0">
      <text>
        <r>
          <rPr>
            <sz val="11"/>
            <color theme="1"/>
            <rFont val="Calibri"/>
            <family val="2"/>
            <scheme val="minor"/>
          </rPr>
          <t>Introduzca un codigo UNSPSC</t>
        </r>
      </text>
    </comment>
    <comment ref="B792" authorId="2" shapeId="0">
      <text>
        <r>
          <rPr>
            <sz val="11"/>
            <color theme="1"/>
            <rFont val="Calibri"/>
            <family val="2"/>
            <scheme val="minor"/>
          </rPr>
          <t>Descripción calculada automáticamente a partir de código del artículo</t>
        </r>
      </text>
    </comment>
    <comment ref="C792" authorId="2" shapeId="0">
      <text>
        <r>
          <rPr>
            <sz val="11"/>
            <color theme="1"/>
            <rFont val="Calibri"/>
            <family val="2"/>
            <scheme val="minor"/>
          </rPr>
          <t>Seleccione un valor de la lista</t>
        </r>
      </text>
    </comment>
    <comment ref="D792" authorId="2" shapeId="0">
      <text>
        <r>
          <rPr>
            <sz val="11"/>
            <color theme="1"/>
            <rFont val="Calibri"/>
            <family val="2"/>
            <scheme val="minor"/>
          </rPr>
          <t>Introduzca un número con dos decimales como máximo. Debe ser igual o mayor a la "Cantidad Real Consumida"</t>
        </r>
      </text>
    </comment>
    <comment ref="E792" authorId="2" shapeId="0">
      <text>
        <r>
          <rPr>
            <sz val="11"/>
            <color theme="1"/>
            <rFont val="Calibri"/>
            <family val="2"/>
            <scheme val="minor"/>
          </rPr>
          <t>Introduzca un número con dos decimales como máximo</t>
        </r>
      </text>
    </comment>
    <comment ref="F792" authorId="2" shapeId="0">
      <text>
        <r>
          <rPr>
            <sz val="11"/>
            <color theme="1"/>
            <rFont val="Calibri"/>
            <family val="2"/>
            <scheme val="minor"/>
          </rPr>
          <t>Monto calculado automáticamente por el sistema</t>
        </r>
      </text>
    </comment>
    <comment ref="A800" authorId="2" shapeId="0">
      <text>
        <r>
          <rPr>
            <sz val="11"/>
            <color theme="1"/>
            <rFont val="Calibri"/>
            <family val="2"/>
            <scheme val="minor"/>
          </rPr>
          <t>Introducir un texto con el nombre o referencia de la contratación</t>
        </r>
      </text>
    </comment>
    <comment ref="B800" authorId="2" shapeId="0">
      <text>
        <r>
          <rPr>
            <sz val="11"/>
            <color theme="1"/>
            <rFont val="Calibri"/>
            <family val="2"/>
            <scheme val="minor"/>
          </rPr>
          <t>Introduzca un texto con la finalidad de la contratación</t>
        </r>
      </text>
    </comment>
    <comment ref="C800" authorId="2" shapeId="0">
      <text>
        <r>
          <rPr>
            <sz val="11"/>
            <color theme="1"/>
            <rFont val="Calibri"/>
            <family val="2"/>
            <scheme val="minor"/>
          </rPr>
          <t>Seleccionar un valor del listado</t>
        </r>
      </text>
    </comment>
    <comment ref="D800" authorId="2" shapeId="0">
      <text>
        <r>
          <rPr>
            <sz val="11"/>
            <color theme="1"/>
            <rFont val="Calibri"/>
            <family val="2"/>
            <scheme val="minor"/>
          </rPr>
          <t>Seleccione el tipo de procedimiento</t>
        </r>
      </text>
    </comment>
    <comment ref="E800" authorId="2" shapeId="0">
      <text>
        <r>
          <rPr>
            <sz val="11"/>
            <color theme="1"/>
            <rFont val="Calibri"/>
            <family val="2"/>
            <scheme val="minor"/>
          </rPr>
          <t>Seleccione un valor de la lista</t>
        </r>
      </text>
    </comment>
    <comment ref="F800" authorId="2" shapeId="0">
      <text>
        <r>
          <rPr>
            <sz val="11"/>
            <color theme="1"/>
            <rFont val="Calibri"/>
            <family val="2"/>
            <scheme val="minor"/>
          </rPr>
          <t>Introduzca el código SNIP</t>
        </r>
      </text>
    </comment>
    <comment ref="C801" authorId="2" shapeId="0">
      <text>
        <r>
          <rPr>
            <sz val="11"/>
            <color theme="1"/>
            <rFont val="Calibri"/>
            <family val="2"/>
            <scheme val="minor"/>
          </rPr>
          <t>Introduzca la fecha de inicio del proceso, en formato dd-mm-aaaa</t>
        </r>
      </text>
    </comment>
    <comment ref="F8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2" shapeId="0">
      <text/>
    </comment>
    <comment ref="C803" authorId="2" shapeId="0">
      <text>
        <r>
          <rPr>
            <sz val="11"/>
            <color theme="1"/>
            <rFont val="Calibri"/>
            <family val="2"/>
            <scheme val="minor"/>
          </rPr>
          <t>Introduzca la fecha prevista de adjudicación, en formato dd-mm-aaaa</t>
        </r>
      </text>
    </comment>
    <comment ref="F803" authorId="2" shapeId="0">
      <text/>
    </comment>
    <comment ref="F804" authorId="2" shapeId="0">
      <text/>
    </comment>
    <comment ref="A806" authorId="2" shapeId="0">
      <text>
        <r>
          <rPr>
            <sz val="11"/>
            <color theme="1"/>
            <rFont val="Calibri"/>
            <family val="2"/>
            <scheme val="minor"/>
          </rPr>
          <t>Introduzca un codigo UNSPSC</t>
        </r>
      </text>
    </comment>
    <comment ref="B806" authorId="2" shapeId="0">
      <text>
        <r>
          <rPr>
            <sz val="11"/>
            <color theme="1"/>
            <rFont val="Calibri"/>
            <family val="2"/>
            <scheme val="minor"/>
          </rPr>
          <t>Descripción calculada automáticamente a partir de código del artículo</t>
        </r>
      </text>
    </comment>
    <comment ref="C806" authorId="2" shapeId="0">
      <text>
        <r>
          <rPr>
            <sz val="11"/>
            <color theme="1"/>
            <rFont val="Calibri"/>
            <family val="2"/>
            <scheme val="minor"/>
          </rPr>
          <t>Seleccione un valor de la lista</t>
        </r>
      </text>
    </comment>
    <comment ref="D806" authorId="2" shapeId="0">
      <text>
        <r>
          <rPr>
            <sz val="11"/>
            <color theme="1"/>
            <rFont val="Calibri"/>
            <family val="2"/>
            <scheme val="minor"/>
          </rPr>
          <t>Introduzca un número con dos decimales como máximo. Debe ser igual o mayor a la "Cantidad Real Consumida"</t>
        </r>
      </text>
    </comment>
    <comment ref="E806" authorId="2" shapeId="0">
      <text>
        <r>
          <rPr>
            <sz val="11"/>
            <color theme="1"/>
            <rFont val="Calibri"/>
            <family val="2"/>
            <scheme val="minor"/>
          </rPr>
          <t>Introduzca un número con dos decimales como máximo</t>
        </r>
      </text>
    </comment>
    <comment ref="F806" authorId="2" shapeId="0">
      <text>
        <r>
          <rPr>
            <sz val="11"/>
            <color theme="1"/>
            <rFont val="Calibri"/>
            <family val="2"/>
            <scheme val="minor"/>
          </rPr>
          <t>Monto calculado automáticamente por el sistema</t>
        </r>
      </text>
    </comment>
    <comment ref="A814" authorId="2" shapeId="0">
      <text>
        <r>
          <rPr>
            <sz val="11"/>
            <color theme="1"/>
            <rFont val="Calibri"/>
            <family val="2"/>
            <scheme val="minor"/>
          </rPr>
          <t>Introducir un texto con el nombre o referencia de la contratación</t>
        </r>
      </text>
    </comment>
    <comment ref="B814" authorId="2" shapeId="0">
      <text>
        <r>
          <rPr>
            <sz val="11"/>
            <color theme="1"/>
            <rFont val="Calibri"/>
            <family val="2"/>
            <scheme val="minor"/>
          </rPr>
          <t>Introduzca un texto con la finalidad de la contratación</t>
        </r>
      </text>
    </comment>
    <comment ref="C814" authorId="2" shapeId="0">
      <text>
        <r>
          <rPr>
            <sz val="11"/>
            <color theme="1"/>
            <rFont val="Calibri"/>
            <family val="2"/>
            <scheme val="minor"/>
          </rPr>
          <t>Seleccionar un valor del listado</t>
        </r>
      </text>
    </comment>
    <comment ref="D814" authorId="2" shapeId="0">
      <text>
        <r>
          <rPr>
            <sz val="11"/>
            <color theme="1"/>
            <rFont val="Calibri"/>
            <family val="2"/>
            <scheme val="minor"/>
          </rPr>
          <t>Seleccione el tipo de procedimiento</t>
        </r>
      </text>
    </comment>
    <comment ref="E814" authorId="2" shapeId="0">
      <text>
        <r>
          <rPr>
            <sz val="11"/>
            <color theme="1"/>
            <rFont val="Calibri"/>
            <family val="2"/>
            <scheme val="minor"/>
          </rPr>
          <t>Seleccione un valor de la lista</t>
        </r>
      </text>
    </comment>
    <comment ref="F814" authorId="2" shapeId="0">
      <text>
        <r>
          <rPr>
            <sz val="11"/>
            <color theme="1"/>
            <rFont val="Calibri"/>
            <family val="2"/>
            <scheme val="minor"/>
          </rPr>
          <t>Introduzca el código SNIP</t>
        </r>
      </text>
    </comment>
    <comment ref="C815" authorId="2" shapeId="0">
      <text>
        <r>
          <rPr>
            <sz val="11"/>
            <color theme="1"/>
            <rFont val="Calibri"/>
            <family val="2"/>
            <scheme val="minor"/>
          </rPr>
          <t>Introduzca la fecha de inicio del proceso, en formato dd-mm-aaaa</t>
        </r>
      </text>
    </comment>
    <comment ref="F8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shapeId="0">
      <text/>
    </comment>
    <comment ref="C817" authorId="2" shapeId="0">
      <text>
        <r>
          <rPr>
            <sz val="11"/>
            <color theme="1"/>
            <rFont val="Calibri"/>
            <family val="2"/>
            <scheme val="minor"/>
          </rPr>
          <t>Introduzca la fecha prevista de adjudicación, en formato dd-mm-aaaa</t>
        </r>
      </text>
    </comment>
    <comment ref="F817" authorId="2" shapeId="0">
      <text/>
    </comment>
    <comment ref="F818" authorId="2" shapeId="0">
      <text/>
    </comment>
    <comment ref="A820" authorId="2" shapeId="0">
      <text>
        <r>
          <rPr>
            <sz val="11"/>
            <color theme="1"/>
            <rFont val="Calibri"/>
            <family val="2"/>
            <scheme val="minor"/>
          </rPr>
          <t>Introduzca un codigo UNSPSC</t>
        </r>
      </text>
    </comment>
    <comment ref="B820" authorId="2" shapeId="0">
      <text>
        <r>
          <rPr>
            <sz val="11"/>
            <color theme="1"/>
            <rFont val="Calibri"/>
            <family val="2"/>
            <scheme val="minor"/>
          </rPr>
          <t>Descripción calculada automáticamente a partir de código del artículo</t>
        </r>
      </text>
    </comment>
    <comment ref="C820" authorId="2" shapeId="0">
      <text>
        <r>
          <rPr>
            <sz val="11"/>
            <color theme="1"/>
            <rFont val="Calibri"/>
            <family val="2"/>
            <scheme val="minor"/>
          </rPr>
          <t>Seleccione un valor de la lista</t>
        </r>
      </text>
    </comment>
    <comment ref="D820" authorId="2" shapeId="0">
      <text>
        <r>
          <rPr>
            <sz val="11"/>
            <color theme="1"/>
            <rFont val="Calibri"/>
            <family val="2"/>
            <scheme val="minor"/>
          </rPr>
          <t>Introduzca un número con dos decimales como máximo. Debe ser igual o mayor a la "Cantidad Real Consumida"</t>
        </r>
      </text>
    </comment>
    <comment ref="E820" authorId="2" shapeId="0">
      <text>
        <r>
          <rPr>
            <sz val="11"/>
            <color theme="1"/>
            <rFont val="Calibri"/>
            <family val="2"/>
            <scheme val="minor"/>
          </rPr>
          <t>Introduzca un número con dos decimales como máximo</t>
        </r>
      </text>
    </comment>
    <comment ref="F820" authorId="2" shapeId="0">
      <text>
        <r>
          <rPr>
            <sz val="11"/>
            <color theme="1"/>
            <rFont val="Calibri"/>
            <family val="2"/>
            <scheme val="minor"/>
          </rPr>
          <t>Monto calculado automáticamente por el sistema</t>
        </r>
      </text>
    </comment>
    <comment ref="A831" authorId="2" shapeId="0">
      <text>
        <r>
          <rPr>
            <sz val="11"/>
            <color theme="1"/>
            <rFont val="Calibri"/>
            <family val="2"/>
            <scheme val="minor"/>
          </rPr>
          <t>Introducir un texto con el nombre o referencia de la contratación</t>
        </r>
      </text>
    </comment>
    <comment ref="B831" authorId="2" shapeId="0">
      <text>
        <r>
          <rPr>
            <sz val="11"/>
            <color theme="1"/>
            <rFont val="Calibri"/>
            <family val="2"/>
            <scheme val="minor"/>
          </rPr>
          <t>Introduzca un texto con la finalidad de la contratación</t>
        </r>
      </text>
    </comment>
    <comment ref="C831" authorId="2" shapeId="0">
      <text>
        <r>
          <rPr>
            <sz val="11"/>
            <color theme="1"/>
            <rFont val="Calibri"/>
            <family val="2"/>
            <scheme val="minor"/>
          </rPr>
          <t>Seleccionar un valor del listado</t>
        </r>
      </text>
    </comment>
    <comment ref="D831" authorId="2" shapeId="0">
      <text>
        <r>
          <rPr>
            <sz val="11"/>
            <color theme="1"/>
            <rFont val="Calibri"/>
            <family val="2"/>
            <scheme val="minor"/>
          </rPr>
          <t>Seleccione el tipo de procedimiento</t>
        </r>
      </text>
    </comment>
    <comment ref="E831" authorId="2" shapeId="0">
      <text>
        <r>
          <rPr>
            <sz val="11"/>
            <color theme="1"/>
            <rFont val="Calibri"/>
            <family val="2"/>
            <scheme val="minor"/>
          </rPr>
          <t>Seleccione un valor de la lista</t>
        </r>
      </text>
    </comment>
    <comment ref="F831" authorId="2" shapeId="0">
      <text>
        <r>
          <rPr>
            <sz val="11"/>
            <color theme="1"/>
            <rFont val="Calibri"/>
            <family val="2"/>
            <scheme val="minor"/>
          </rPr>
          <t>Introduzca el código SNIP</t>
        </r>
      </text>
    </comment>
    <comment ref="C832" authorId="2" shapeId="0">
      <text>
        <r>
          <rPr>
            <sz val="11"/>
            <color theme="1"/>
            <rFont val="Calibri"/>
            <family val="2"/>
            <scheme val="minor"/>
          </rPr>
          <t>Introduzca la fecha de inicio del proceso, en formato dd-mm-aaaa</t>
        </r>
      </text>
    </comment>
    <comment ref="F8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shapeId="0">
      <text/>
    </comment>
    <comment ref="C834" authorId="2" shapeId="0">
      <text>
        <r>
          <rPr>
            <sz val="11"/>
            <color theme="1"/>
            <rFont val="Calibri"/>
            <family val="2"/>
            <scheme val="minor"/>
          </rPr>
          <t>Introduzca la fecha prevista de adjudicación, en formato dd-mm-aaaa</t>
        </r>
      </text>
    </comment>
    <comment ref="F834" authorId="2" shapeId="0">
      <text/>
    </comment>
    <comment ref="F835" authorId="2" shapeId="0">
      <text/>
    </comment>
    <comment ref="A837" authorId="2" shapeId="0">
      <text>
        <r>
          <rPr>
            <sz val="11"/>
            <color theme="1"/>
            <rFont val="Calibri"/>
            <family val="2"/>
            <scheme val="minor"/>
          </rPr>
          <t>Introduzca un codigo UNSPSC</t>
        </r>
      </text>
    </comment>
    <comment ref="B837" authorId="2" shapeId="0">
      <text>
        <r>
          <rPr>
            <sz val="11"/>
            <color theme="1"/>
            <rFont val="Calibri"/>
            <family val="2"/>
            <scheme val="minor"/>
          </rPr>
          <t>Descripción calculada automáticamente a partir de código del artículo</t>
        </r>
      </text>
    </comment>
    <comment ref="C837" authorId="2" shapeId="0">
      <text>
        <r>
          <rPr>
            <sz val="11"/>
            <color theme="1"/>
            <rFont val="Calibri"/>
            <family val="2"/>
            <scheme val="minor"/>
          </rPr>
          <t>Seleccione un valor de la lista</t>
        </r>
      </text>
    </comment>
    <comment ref="D837" authorId="2" shapeId="0">
      <text>
        <r>
          <rPr>
            <sz val="11"/>
            <color theme="1"/>
            <rFont val="Calibri"/>
            <family val="2"/>
            <scheme val="minor"/>
          </rPr>
          <t>Introduzca un número con dos decimales como máximo. Debe ser igual o mayor a la "Cantidad Real Consumida"</t>
        </r>
      </text>
    </comment>
    <comment ref="E837" authorId="2" shapeId="0">
      <text>
        <r>
          <rPr>
            <sz val="11"/>
            <color theme="1"/>
            <rFont val="Calibri"/>
            <family val="2"/>
            <scheme val="minor"/>
          </rPr>
          <t>Introduzca un número con dos decimales como máximo</t>
        </r>
      </text>
    </comment>
    <comment ref="F837" authorId="2" shapeId="0">
      <text>
        <r>
          <rPr>
            <sz val="11"/>
            <color theme="1"/>
            <rFont val="Calibri"/>
            <family val="2"/>
            <scheme val="minor"/>
          </rPr>
          <t>Monto calculado automáticamente por el sistema</t>
        </r>
      </text>
    </comment>
    <comment ref="A866" authorId="2" shapeId="0">
      <text>
        <r>
          <rPr>
            <sz val="11"/>
            <color theme="1"/>
            <rFont val="Calibri"/>
            <family val="2"/>
            <scheme val="minor"/>
          </rPr>
          <t>Introducir un texto con el nombre o referencia de la contratación</t>
        </r>
      </text>
    </comment>
    <comment ref="B866" authorId="2" shapeId="0">
      <text>
        <r>
          <rPr>
            <sz val="11"/>
            <color theme="1"/>
            <rFont val="Calibri"/>
            <family val="2"/>
            <scheme val="minor"/>
          </rPr>
          <t>Introduzca un texto con la finalidad de la contratación</t>
        </r>
      </text>
    </comment>
    <comment ref="C866" authorId="2" shapeId="0">
      <text>
        <r>
          <rPr>
            <sz val="11"/>
            <color theme="1"/>
            <rFont val="Calibri"/>
            <family val="2"/>
            <scheme val="minor"/>
          </rPr>
          <t>Seleccionar un valor del listado</t>
        </r>
      </text>
    </comment>
    <comment ref="D866" authorId="2" shapeId="0">
      <text>
        <r>
          <rPr>
            <sz val="11"/>
            <color theme="1"/>
            <rFont val="Calibri"/>
            <family val="2"/>
            <scheme val="minor"/>
          </rPr>
          <t>Seleccione el tipo de procedimiento</t>
        </r>
      </text>
    </comment>
    <comment ref="E866" authorId="2" shapeId="0">
      <text>
        <r>
          <rPr>
            <sz val="11"/>
            <color theme="1"/>
            <rFont val="Calibri"/>
            <family val="2"/>
            <scheme val="minor"/>
          </rPr>
          <t>Seleccione un valor de la lista</t>
        </r>
      </text>
    </comment>
    <comment ref="F866" authorId="2" shapeId="0">
      <text>
        <r>
          <rPr>
            <sz val="11"/>
            <color theme="1"/>
            <rFont val="Calibri"/>
            <family val="2"/>
            <scheme val="minor"/>
          </rPr>
          <t>Introduzca el código SNIP</t>
        </r>
      </text>
    </comment>
    <comment ref="C867" authorId="2" shapeId="0">
      <text>
        <r>
          <rPr>
            <sz val="11"/>
            <color theme="1"/>
            <rFont val="Calibri"/>
            <family val="2"/>
            <scheme val="minor"/>
          </rPr>
          <t>Introduzca la fecha de inicio del proceso, en formato dd-mm-aaaa</t>
        </r>
      </text>
    </comment>
    <comment ref="F8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2" shapeId="0">
      <text/>
    </comment>
    <comment ref="C869" authorId="2" shapeId="0">
      <text>
        <r>
          <rPr>
            <sz val="11"/>
            <color theme="1"/>
            <rFont val="Calibri"/>
            <family val="2"/>
            <scheme val="minor"/>
          </rPr>
          <t>Introduzca la fecha prevista de adjudicación, en formato dd-mm-aaaa</t>
        </r>
      </text>
    </comment>
    <comment ref="F869" authorId="2" shapeId="0">
      <text/>
    </comment>
    <comment ref="F870" authorId="2" shapeId="0">
      <text/>
    </comment>
    <comment ref="A872" authorId="2" shapeId="0">
      <text>
        <r>
          <rPr>
            <sz val="11"/>
            <color theme="1"/>
            <rFont val="Calibri"/>
            <family val="2"/>
            <scheme val="minor"/>
          </rPr>
          <t>Introduzca un codigo UNSPSC</t>
        </r>
      </text>
    </comment>
    <comment ref="B872" authorId="2" shapeId="0">
      <text>
        <r>
          <rPr>
            <sz val="11"/>
            <color theme="1"/>
            <rFont val="Calibri"/>
            <family val="2"/>
            <scheme val="minor"/>
          </rPr>
          <t>Descripción calculada automáticamente a partir de código del artículo</t>
        </r>
      </text>
    </comment>
    <comment ref="C872" authorId="2" shapeId="0">
      <text>
        <r>
          <rPr>
            <sz val="11"/>
            <color theme="1"/>
            <rFont val="Calibri"/>
            <family val="2"/>
            <scheme val="minor"/>
          </rPr>
          <t>Seleccione un valor de la lista</t>
        </r>
      </text>
    </comment>
    <comment ref="D872" authorId="2" shapeId="0">
      <text>
        <r>
          <rPr>
            <sz val="11"/>
            <color theme="1"/>
            <rFont val="Calibri"/>
            <family val="2"/>
            <scheme val="minor"/>
          </rPr>
          <t>Introduzca un número con dos decimales como máximo. Debe ser igual o mayor a la "Cantidad Real Consumida"</t>
        </r>
      </text>
    </comment>
    <comment ref="E872" authorId="2" shapeId="0">
      <text>
        <r>
          <rPr>
            <sz val="11"/>
            <color theme="1"/>
            <rFont val="Calibri"/>
            <family val="2"/>
            <scheme val="minor"/>
          </rPr>
          <t>Introduzca un número con dos decimales como máximo</t>
        </r>
      </text>
    </comment>
    <comment ref="F872" authorId="2" shapeId="0">
      <text>
        <r>
          <rPr>
            <sz val="11"/>
            <color theme="1"/>
            <rFont val="Calibri"/>
            <family val="2"/>
            <scheme val="minor"/>
          </rPr>
          <t>Monto calculado automáticamente por el sistema</t>
        </r>
      </text>
    </comment>
    <comment ref="A883" authorId="2" shapeId="0">
      <text>
        <r>
          <rPr>
            <sz val="11"/>
            <color theme="1"/>
            <rFont val="Calibri"/>
            <family val="2"/>
            <scheme val="minor"/>
          </rPr>
          <t>Introducir un texto con el nombre o referencia de la contratación</t>
        </r>
      </text>
    </comment>
    <comment ref="B883" authorId="2" shapeId="0">
      <text>
        <r>
          <rPr>
            <sz val="11"/>
            <color theme="1"/>
            <rFont val="Calibri"/>
            <family val="2"/>
            <scheme val="minor"/>
          </rPr>
          <t>Introduzca un texto con la finalidad de la contratación</t>
        </r>
      </text>
    </comment>
    <comment ref="C883" authorId="2" shapeId="0">
      <text>
        <r>
          <rPr>
            <sz val="11"/>
            <color theme="1"/>
            <rFont val="Calibri"/>
            <family val="2"/>
            <scheme val="minor"/>
          </rPr>
          <t>Seleccionar un valor del listado</t>
        </r>
      </text>
    </comment>
    <comment ref="D883" authorId="2" shapeId="0">
      <text>
        <r>
          <rPr>
            <sz val="11"/>
            <color theme="1"/>
            <rFont val="Calibri"/>
            <family val="2"/>
            <scheme val="minor"/>
          </rPr>
          <t>Seleccione el tipo de procedimiento</t>
        </r>
      </text>
    </comment>
    <comment ref="E883" authorId="2" shapeId="0">
      <text>
        <r>
          <rPr>
            <sz val="11"/>
            <color theme="1"/>
            <rFont val="Calibri"/>
            <family val="2"/>
            <scheme val="minor"/>
          </rPr>
          <t>Seleccione un valor de la lista</t>
        </r>
      </text>
    </comment>
    <comment ref="F883" authorId="2" shapeId="0">
      <text>
        <r>
          <rPr>
            <sz val="11"/>
            <color theme="1"/>
            <rFont val="Calibri"/>
            <family val="2"/>
            <scheme val="minor"/>
          </rPr>
          <t>Introduzca el código SNIP</t>
        </r>
      </text>
    </comment>
    <comment ref="C884" authorId="2" shapeId="0">
      <text>
        <r>
          <rPr>
            <sz val="11"/>
            <color theme="1"/>
            <rFont val="Calibri"/>
            <family val="2"/>
            <scheme val="minor"/>
          </rPr>
          <t>Introduzca la fecha de inicio del proceso, en formato dd-mm-aaaa</t>
        </r>
      </text>
    </comment>
    <comment ref="F8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2" shapeId="0">
      <text/>
    </comment>
    <comment ref="C886" authorId="2" shapeId="0">
      <text>
        <r>
          <rPr>
            <sz val="11"/>
            <color theme="1"/>
            <rFont val="Calibri"/>
            <family val="2"/>
            <scheme val="minor"/>
          </rPr>
          <t>Introduzca la fecha prevista de adjudicación, en formato dd-mm-aaaa</t>
        </r>
      </text>
    </comment>
    <comment ref="F886" authorId="2" shapeId="0">
      <text/>
    </comment>
    <comment ref="F887" authorId="2" shapeId="0">
      <text/>
    </comment>
    <comment ref="A889" authorId="2" shapeId="0">
      <text>
        <r>
          <rPr>
            <sz val="11"/>
            <color theme="1"/>
            <rFont val="Calibri"/>
            <family val="2"/>
            <scheme val="minor"/>
          </rPr>
          <t>Introduzca un codigo UNSPSC</t>
        </r>
      </text>
    </comment>
    <comment ref="B889" authorId="2" shapeId="0">
      <text>
        <r>
          <rPr>
            <sz val="11"/>
            <color theme="1"/>
            <rFont val="Calibri"/>
            <family val="2"/>
            <scheme val="minor"/>
          </rPr>
          <t>Descripción calculada automáticamente a partir de código del artículo</t>
        </r>
      </text>
    </comment>
    <comment ref="C889" authorId="2" shapeId="0">
      <text>
        <r>
          <rPr>
            <sz val="11"/>
            <color theme="1"/>
            <rFont val="Calibri"/>
            <family val="2"/>
            <scheme val="minor"/>
          </rPr>
          <t>Seleccione un valor de la lista</t>
        </r>
      </text>
    </comment>
    <comment ref="D889" authorId="2" shapeId="0">
      <text>
        <r>
          <rPr>
            <sz val="11"/>
            <color theme="1"/>
            <rFont val="Calibri"/>
            <family val="2"/>
            <scheme val="minor"/>
          </rPr>
          <t>Introduzca un número con dos decimales como máximo. Debe ser igual o mayor a la "Cantidad Real Consumida"</t>
        </r>
      </text>
    </comment>
    <comment ref="E889" authorId="2" shapeId="0">
      <text>
        <r>
          <rPr>
            <sz val="11"/>
            <color theme="1"/>
            <rFont val="Calibri"/>
            <family val="2"/>
            <scheme val="minor"/>
          </rPr>
          <t>Introduzca un número con dos decimales como máximo</t>
        </r>
      </text>
    </comment>
    <comment ref="F889" authorId="2" shapeId="0">
      <text>
        <r>
          <rPr>
            <sz val="11"/>
            <color theme="1"/>
            <rFont val="Calibri"/>
            <family val="2"/>
            <scheme val="minor"/>
          </rPr>
          <t>Monto calculado automáticamente por el sistema</t>
        </r>
      </text>
    </comment>
    <comment ref="A907" authorId="2" shapeId="0">
      <text>
        <r>
          <rPr>
            <sz val="11"/>
            <color theme="1"/>
            <rFont val="Calibri"/>
            <family val="2"/>
            <scheme val="minor"/>
          </rPr>
          <t>Introducir un texto con el nombre o referencia de la contratación</t>
        </r>
      </text>
    </comment>
    <comment ref="B907" authorId="2" shapeId="0">
      <text>
        <r>
          <rPr>
            <sz val="11"/>
            <color theme="1"/>
            <rFont val="Calibri"/>
            <family val="2"/>
            <scheme val="minor"/>
          </rPr>
          <t>Introduzca un texto con la finalidad de la contratación</t>
        </r>
      </text>
    </comment>
    <comment ref="C907" authorId="2" shapeId="0">
      <text>
        <r>
          <rPr>
            <sz val="11"/>
            <color theme="1"/>
            <rFont val="Calibri"/>
            <family val="2"/>
            <scheme val="minor"/>
          </rPr>
          <t>Seleccionar un valor del listado</t>
        </r>
      </text>
    </comment>
    <comment ref="D907" authorId="2" shapeId="0">
      <text>
        <r>
          <rPr>
            <sz val="11"/>
            <color theme="1"/>
            <rFont val="Calibri"/>
            <family val="2"/>
            <scheme val="minor"/>
          </rPr>
          <t>Seleccione el tipo de procedimiento</t>
        </r>
      </text>
    </comment>
    <comment ref="E907" authorId="2" shapeId="0">
      <text>
        <r>
          <rPr>
            <sz val="11"/>
            <color theme="1"/>
            <rFont val="Calibri"/>
            <family val="2"/>
            <scheme val="minor"/>
          </rPr>
          <t>Seleccione un valor de la lista</t>
        </r>
      </text>
    </comment>
    <comment ref="F907" authorId="2" shapeId="0">
      <text>
        <r>
          <rPr>
            <sz val="11"/>
            <color theme="1"/>
            <rFont val="Calibri"/>
            <family val="2"/>
            <scheme val="minor"/>
          </rPr>
          <t>Introduzca el código SNIP</t>
        </r>
      </text>
    </comment>
    <comment ref="C908" authorId="2" shapeId="0">
      <text>
        <r>
          <rPr>
            <sz val="11"/>
            <color theme="1"/>
            <rFont val="Calibri"/>
            <family val="2"/>
            <scheme val="minor"/>
          </rPr>
          <t>Introduzca la fecha de inicio del proceso, en formato dd-mm-aaaa</t>
        </r>
      </text>
    </comment>
    <comment ref="F9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2" shapeId="0">
      <text/>
    </comment>
    <comment ref="C910" authorId="2" shapeId="0">
      <text>
        <r>
          <rPr>
            <sz val="11"/>
            <color theme="1"/>
            <rFont val="Calibri"/>
            <family val="2"/>
            <scheme val="minor"/>
          </rPr>
          <t>Introduzca la fecha prevista de adjudicación, en formato dd-mm-aaaa</t>
        </r>
      </text>
    </comment>
    <comment ref="F910" authorId="2" shapeId="0">
      <text/>
    </comment>
    <comment ref="F911" authorId="2" shapeId="0">
      <text/>
    </comment>
    <comment ref="A913" authorId="2" shapeId="0">
      <text>
        <r>
          <rPr>
            <sz val="11"/>
            <color theme="1"/>
            <rFont val="Calibri"/>
            <family val="2"/>
            <scheme val="minor"/>
          </rPr>
          <t>Introduzca un codigo UNSPSC</t>
        </r>
      </text>
    </comment>
    <comment ref="B913" authorId="2" shapeId="0">
      <text>
        <r>
          <rPr>
            <sz val="11"/>
            <color theme="1"/>
            <rFont val="Calibri"/>
            <family val="2"/>
            <scheme val="minor"/>
          </rPr>
          <t>Descripción calculada automáticamente a partir de código del artículo</t>
        </r>
      </text>
    </comment>
    <comment ref="C913" authorId="2" shapeId="0">
      <text>
        <r>
          <rPr>
            <sz val="11"/>
            <color theme="1"/>
            <rFont val="Calibri"/>
            <family val="2"/>
            <scheme val="minor"/>
          </rPr>
          <t>Seleccione un valor de la lista</t>
        </r>
      </text>
    </comment>
    <comment ref="D913" authorId="2" shapeId="0">
      <text>
        <r>
          <rPr>
            <sz val="11"/>
            <color theme="1"/>
            <rFont val="Calibri"/>
            <family val="2"/>
            <scheme val="minor"/>
          </rPr>
          <t>Introduzca un número con dos decimales como máximo. Debe ser igual o mayor a la "Cantidad Real Consumida"</t>
        </r>
      </text>
    </comment>
    <comment ref="E913" authorId="2" shapeId="0">
      <text>
        <r>
          <rPr>
            <sz val="11"/>
            <color theme="1"/>
            <rFont val="Calibri"/>
            <family val="2"/>
            <scheme val="minor"/>
          </rPr>
          <t>Introduzca un número con dos decimales como máximo</t>
        </r>
      </text>
    </comment>
    <comment ref="F913" authorId="2" shapeId="0">
      <text>
        <r>
          <rPr>
            <sz val="11"/>
            <color theme="1"/>
            <rFont val="Calibri"/>
            <family val="2"/>
            <scheme val="minor"/>
          </rPr>
          <t>Monto calculado automáticamente por el sistema</t>
        </r>
      </text>
    </comment>
    <comment ref="A955" authorId="2" shapeId="0">
      <text>
        <r>
          <rPr>
            <sz val="11"/>
            <color theme="1"/>
            <rFont val="Calibri"/>
            <family val="2"/>
            <scheme val="minor"/>
          </rPr>
          <t>Introducir un texto con el nombre o referencia de la contratación</t>
        </r>
      </text>
    </comment>
    <comment ref="B955" authorId="2" shapeId="0">
      <text>
        <r>
          <rPr>
            <sz val="11"/>
            <color theme="1"/>
            <rFont val="Calibri"/>
            <family val="2"/>
            <scheme val="minor"/>
          </rPr>
          <t>Introduzca un texto con la finalidad de la contratación</t>
        </r>
      </text>
    </comment>
    <comment ref="C955" authorId="2" shapeId="0">
      <text>
        <r>
          <rPr>
            <sz val="11"/>
            <color theme="1"/>
            <rFont val="Calibri"/>
            <family val="2"/>
            <scheme val="minor"/>
          </rPr>
          <t>Seleccionar un valor del listado</t>
        </r>
      </text>
    </comment>
    <comment ref="D955" authorId="2" shapeId="0">
      <text>
        <r>
          <rPr>
            <sz val="11"/>
            <color theme="1"/>
            <rFont val="Calibri"/>
            <family val="2"/>
            <scheme val="minor"/>
          </rPr>
          <t>Seleccione el tipo de procedimiento</t>
        </r>
      </text>
    </comment>
    <comment ref="E955" authorId="2" shapeId="0">
      <text>
        <r>
          <rPr>
            <sz val="11"/>
            <color theme="1"/>
            <rFont val="Calibri"/>
            <family val="2"/>
            <scheme val="minor"/>
          </rPr>
          <t>Seleccione un valor de la lista</t>
        </r>
      </text>
    </comment>
    <comment ref="F955" authorId="2" shapeId="0">
      <text>
        <r>
          <rPr>
            <sz val="11"/>
            <color theme="1"/>
            <rFont val="Calibri"/>
            <family val="2"/>
            <scheme val="minor"/>
          </rPr>
          <t>Introduzca el código SNIP</t>
        </r>
      </text>
    </comment>
    <comment ref="C956" authorId="2" shapeId="0">
      <text>
        <r>
          <rPr>
            <sz val="11"/>
            <color theme="1"/>
            <rFont val="Calibri"/>
            <family val="2"/>
            <scheme val="minor"/>
          </rPr>
          <t>Introduzca la fecha de inicio del proceso, en formato dd-mm-aaaa</t>
        </r>
      </text>
    </comment>
    <comment ref="F9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2" shapeId="0">
      <text/>
    </comment>
    <comment ref="C958" authorId="2" shapeId="0">
      <text>
        <r>
          <rPr>
            <sz val="11"/>
            <color theme="1"/>
            <rFont val="Calibri"/>
            <family val="2"/>
            <scheme val="minor"/>
          </rPr>
          <t>Introduzca la fecha prevista de adjudicación, en formato dd-mm-aaaa</t>
        </r>
      </text>
    </comment>
    <comment ref="F958" authorId="2" shapeId="0">
      <text/>
    </comment>
    <comment ref="F959" authorId="2" shapeId="0">
      <text/>
    </comment>
    <comment ref="A961" authorId="2" shapeId="0">
      <text>
        <r>
          <rPr>
            <sz val="11"/>
            <color theme="1"/>
            <rFont val="Calibri"/>
            <family val="2"/>
            <scheme val="minor"/>
          </rPr>
          <t>Introduzca un codigo UNSPSC</t>
        </r>
      </text>
    </comment>
    <comment ref="B961" authorId="2" shapeId="0">
      <text>
        <r>
          <rPr>
            <sz val="11"/>
            <color theme="1"/>
            <rFont val="Calibri"/>
            <family val="2"/>
            <scheme val="minor"/>
          </rPr>
          <t>Descripción calculada automáticamente a partir de código del artículo</t>
        </r>
      </text>
    </comment>
    <comment ref="C961" authorId="2" shapeId="0">
      <text>
        <r>
          <rPr>
            <sz val="11"/>
            <color theme="1"/>
            <rFont val="Calibri"/>
            <family val="2"/>
            <scheme val="minor"/>
          </rPr>
          <t>Seleccione un valor de la lista</t>
        </r>
      </text>
    </comment>
    <comment ref="D961" authorId="2" shapeId="0">
      <text>
        <r>
          <rPr>
            <sz val="11"/>
            <color theme="1"/>
            <rFont val="Calibri"/>
            <family val="2"/>
            <scheme val="minor"/>
          </rPr>
          <t>Introduzca un número con dos decimales como máximo. Debe ser igual o mayor a la "Cantidad Real Consumida"</t>
        </r>
      </text>
    </comment>
    <comment ref="E961" authorId="2" shapeId="0">
      <text>
        <r>
          <rPr>
            <sz val="11"/>
            <color theme="1"/>
            <rFont val="Calibri"/>
            <family val="2"/>
            <scheme val="minor"/>
          </rPr>
          <t>Introduzca un número con dos decimales como máximo</t>
        </r>
      </text>
    </comment>
    <comment ref="F961" authorId="2" shapeId="0">
      <text>
        <r>
          <rPr>
            <sz val="11"/>
            <color theme="1"/>
            <rFont val="Calibri"/>
            <family val="2"/>
            <scheme val="minor"/>
          </rPr>
          <t>Monto calculado automáticamente por el sistema</t>
        </r>
      </text>
    </comment>
    <comment ref="A972" authorId="2" shapeId="0">
      <text>
        <r>
          <rPr>
            <sz val="11"/>
            <color theme="1"/>
            <rFont val="Calibri"/>
            <family val="2"/>
            <scheme val="minor"/>
          </rPr>
          <t>Introducir un texto con el nombre o referencia de la contratación</t>
        </r>
      </text>
    </comment>
    <comment ref="B972" authorId="2" shapeId="0">
      <text>
        <r>
          <rPr>
            <sz val="11"/>
            <color theme="1"/>
            <rFont val="Calibri"/>
            <family val="2"/>
            <scheme val="minor"/>
          </rPr>
          <t>Introduzca un texto con la finalidad de la contratación</t>
        </r>
      </text>
    </comment>
    <comment ref="C972" authorId="2" shapeId="0">
      <text>
        <r>
          <rPr>
            <sz val="11"/>
            <color theme="1"/>
            <rFont val="Calibri"/>
            <family val="2"/>
            <scheme val="minor"/>
          </rPr>
          <t>Seleccionar un valor del listado</t>
        </r>
      </text>
    </comment>
    <comment ref="D972" authorId="2" shapeId="0">
      <text>
        <r>
          <rPr>
            <sz val="11"/>
            <color theme="1"/>
            <rFont val="Calibri"/>
            <family val="2"/>
            <scheme val="minor"/>
          </rPr>
          <t>Seleccione el tipo de procedimiento</t>
        </r>
      </text>
    </comment>
    <comment ref="E972" authorId="2" shapeId="0">
      <text>
        <r>
          <rPr>
            <sz val="11"/>
            <color theme="1"/>
            <rFont val="Calibri"/>
            <family val="2"/>
            <scheme val="minor"/>
          </rPr>
          <t>Seleccione un valor de la lista</t>
        </r>
      </text>
    </comment>
    <comment ref="F972" authorId="2" shapeId="0">
      <text>
        <r>
          <rPr>
            <sz val="11"/>
            <color theme="1"/>
            <rFont val="Calibri"/>
            <family val="2"/>
            <scheme val="minor"/>
          </rPr>
          <t>Introduzca el código SNIP</t>
        </r>
      </text>
    </comment>
    <comment ref="C973" authorId="2" shapeId="0">
      <text>
        <r>
          <rPr>
            <sz val="11"/>
            <color theme="1"/>
            <rFont val="Calibri"/>
            <family val="2"/>
            <scheme val="minor"/>
          </rPr>
          <t>Introduzca la fecha de inicio del proceso, en formato dd-mm-aaaa</t>
        </r>
      </text>
    </comment>
    <comment ref="F9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4" authorId="2" shapeId="0">
      <text/>
    </comment>
    <comment ref="C975" authorId="2" shapeId="0">
      <text>
        <r>
          <rPr>
            <sz val="11"/>
            <color theme="1"/>
            <rFont val="Calibri"/>
            <family val="2"/>
            <scheme val="minor"/>
          </rPr>
          <t>Introduzca la fecha prevista de adjudicación, en formato dd-mm-aaaa</t>
        </r>
      </text>
    </comment>
    <comment ref="F975" authorId="2" shapeId="0">
      <text/>
    </comment>
    <comment ref="F976" authorId="2" shapeId="0">
      <text/>
    </comment>
    <comment ref="A978" authorId="2" shapeId="0">
      <text>
        <r>
          <rPr>
            <sz val="11"/>
            <color theme="1"/>
            <rFont val="Calibri"/>
            <family val="2"/>
            <scheme val="minor"/>
          </rPr>
          <t>Introduzca un codigo UNSPSC</t>
        </r>
      </text>
    </comment>
    <comment ref="B978" authorId="2" shapeId="0">
      <text>
        <r>
          <rPr>
            <sz val="11"/>
            <color theme="1"/>
            <rFont val="Calibri"/>
            <family val="2"/>
            <scheme val="minor"/>
          </rPr>
          <t>Descripción calculada automáticamente a partir de código del artículo</t>
        </r>
      </text>
    </comment>
    <comment ref="C978" authorId="2" shapeId="0">
      <text>
        <r>
          <rPr>
            <sz val="11"/>
            <color theme="1"/>
            <rFont val="Calibri"/>
            <family val="2"/>
            <scheme val="minor"/>
          </rPr>
          <t>Seleccione un valor de la lista</t>
        </r>
      </text>
    </comment>
    <comment ref="D978" authorId="2" shapeId="0">
      <text>
        <r>
          <rPr>
            <sz val="11"/>
            <color theme="1"/>
            <rFont val="Calibri"/>
            <family val="2"/>
            <scheme val="minor"/>
          </rPr>
          <t>Introduzca un número con dos decimales como máximo. Debe ser igual o mayor a la "Cantidad Real Consumida"</t>
        </r>
      </text>
    </comment>
    <comment ref="E978" authorId="2" shapeId="0">
      <text>
        <r>
          <rPr>
            <sz val="11"/>
            <color theme="1"/>
            <rFont val="Calibri"/>
            <family val="2"/>
            <scheme val="minor"/>
          </rPr>
          <t>Introduzca un número con dos decimales como máximo</t>
        </r>
      </text>
    </comment>
    <comment ref="F978" authorId="2" shapeId="0">
      <text>
        <r>
          <rPr>
            <sz val="11"/>
            <color theme="1"/>
            <rFont val="Calibri"/>
            <family val="2"/>
            <scheme val="minor"/>
          </rPr>
          <t>Monto calculado automáticamente por el sistema</t>
        </r>
      </text>
    </comment>
    <comment ref="A1048" authorId="2" shapeId="0">
      <text>
        <r>
          <rPr>
            <sz val="11"/>
            <color theme="1"/>
            <rFont val="Calibri"/>
            <family val="2"/>
            <scheme val="minor"/>
          </rPr>
          <t>Introducir un texto con el nombre o referencia de la contratación</t>
        </r>
      </text>
    </comment>
    <comment ref="B1048" authorId="2" shapeId="0">
      <text>
        <r>
          <rPr>
            <sz val="11"/>
            <color theme="1"/>
            <rFont val="Calibri"/>
            <family val="2"/>
            <scheme val="minor"/>
          </rPr>
          <t>Introduzca un texto con la finalidad de la contratación</t>
        </r>
      </text>
    </comment>
    <comment ref="C1048" authorId="2" shapeId="0">
      <text>
        <r>
          <rPr>
            <sz val="11"/>
            <color theme="1"/>
            <rFont val="Calibri"/>
            <family val="2"/>
            <scheme val="minor"/>
          </rPr>
          <t>Seleccionar un valor del listado</t>
        </r>
      </text>
    </comment>
    <comment ref="D1048" authorId="2" shapeId="0">
      <text>
        <r>
          <rPr>
            <sz val="11"/>
            <color theme="1"/>
            <rFont val="Calibri"/>
            <family val="2"/>
            <scheme val="minor"/>
          </rPr>
          <t>Seleccione el tipo de procedimiento</t>
        </r>
      </text>
    </comment>
    <comment ref="E1048" authorId="2" shapeId="0">
      <text>
        <r>
          <rPr>
            <sz val="11"/>
            <color theme="1"/>
            <rFont val="Calibri"/>
            <family val="2"/>
            <scheme val="minor"/>
          </rPr>
          <t>Seleccione un valor de la lista</t>
        </r>
      </text>
    </comment>
    <comment ref="F1048" authorId="2" shapeId="0">
      <text>
        <r>
          <rPr>
            <sz val="11"/>
            <color theme="1"/>
            <rFont val="Calibri"/>
            <family val="2"/>
            <scheme val="minor"/>
          </rPr>
          <t>Introduzca el código SNIP</t>
        </r>
      </text>
    </comment>
    <comment ref="C1049" authorId="2" shapeId="0">
      <text>
        <r>
          <rPr>
            <sz val="11"/>
            <color theme="1"/>
            <rFont val="Calibri"/>
            <family val="2"/>
            <scheme val="minor"/>
          </rPr>
          <t>Introduzca la fecha de inicio del proceso, en formato dd-mm-aaaa</t>
        </r>
      </text>
    </comment>
    <comment ref="F10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2" shapeId="0">
      <text/>
    </comment>
    <comment ref="C1051" authorId="2" shapeId="0">
      <text>
        <r>
          <rPr>
            <sz val="11"/>
            <color theme="1"/>
            <rFont val="Calibri"/>
            <family val="2"/>
            <scheme val="minor"/>
          </rPr>
          <t>Introduzca la fecha prevista de adjudicación, en formato dd-mm-aaaa</t>
        </r>
      </text>
    </comment>
    <comment ref="F1051" authorId="2" shapeId="0">
      <text/>
    </comment>
    <comment ref="F1052" authorId="2" shapeId="0">
      <text/>
    </comment>
    <comment ref="A1054" authorId="2" shapeId="0">
      <text>
        <r>
          <rPr>
            <sz val="11"/>
            <color theme="1"/>
            <rFont val="Calibri"/>
            <family val="2"/>
            <scheme val="minor"/>
          </rPr>
          <t>Introduzca un codigo UNSPSC</t>
        </r>
      </text>
    </comment>
    <comment ref="B1054" authorId="2" shapeId="0">
      <text>
        <r>
          <rPr>
            <sz val="11"/>
            <color theme="1"/>
            <rFont val="Calibri"/>
            <family val="2"/>
            <scheme val="minor"/>
          </rPr>
          <t>Descripción calculada automáticamente a partir de código del artículo</t>
        </r>
      </text>
    </comment>
    <comment ref="C1054" authorId="2" shapeId="0">
      <text>
        <r>
          <rPr>
            <sz val="11"/>
            <color theme="1"/>
            <rFont val="Calibri"/>
            <family val="2"/>
            <scheme val="minor"/>
          </rPr>
          <t>Seleccione un valor de la lista</t>
        </r>
      </text>
    </comment>
    <comment ref="D1054" authorId="2" shapeId="0">
      <text>
        <r>
          <rPr>
            <sz val="11"/>
            <color theme="1"/>
            <rFont val="Calibri"/>
            <family val="2"/>
            <scheme val="minor"/>
          </rPr>
          <t>Introduzca un número con dos decimales como máximo. Debe ser igual o mayor a la "Cantidad Real Consumida"</t>
        </r>
      </text>
    </comment>
    <comment ref="E1054" authorId="2" shapeId="0">
      <text>
        <r>
          <rPr>
            <sz val="11"/>
            <color theme="1"/>
            <rFont val="Calibri"/>
            <family val="2"/>
            <scheme val="minor"/>
          </rPr>
          <t>Introduzca un número con dos decimales como máximo</t>
        </r>
      </text>
    </comment>
    <comment ref="F1054" authorId="2" shapeId="0">
      <text>
        <r>
          <rPr>
            <sz val="11"/>
            <color theme="1"/>
            <rFont val="Calibri"/>
            <family val="2"/>
            <scheme val="minor"/>
          </rPr>
          <t>Monto calculado automáticamente por el sistema</t>
        </r>
      </text>
    </comment>
    <comment ref="A1075" authorId="2" shapeId="0">
      <text>
        <r>
          <rPr>
            <sz val="11"/>
            <color theme="1"/>
            <rFont val="Calibri"/>
            <family val="2"/>
            <scheme val="minor"/>
          </rPr>
          <t>Introducir un texto con el nombre o referencia de la contratación</t>
        </r>
      </text>
    </comment>
    <comment ref="B1075" authorId="2" shapeId="0">
      <text>
        <r>
          <rPr>
            <sz val="11"/>
            <color theme="1"/>
            <rFont val="Calibri"/>
            <family val="2"/>
            <scheme val="minor"/>
          </rPr>
          <t>Introduzca un texto con la finalidad de la contratación</t>
        </r>
      </text>
    </comment>
    <comment ref="C1075" authorId="2" shapeId="0">
      <text>
        <r>
          <rPr>
            <sz val="11"/>
            <color theme="1"/>
            <rFont val="Calibri"/>
            <family val="2"/>
            <scheme val="minor"/>
          </rPr>
          <t>Seleccionar un valor del listado</t>
        </r>
      </text>
    </comment>
    <comment ref="D1075" authorId="2" shapeId="0">
      <text>
        <r>
          <rPr>
            <sz val="11"/>
            <color theme="1"/>
            <rFont val="Calibri"/>
            <family val="2"/>
            <scheme val="minor"/>
          </rPr>
          <t>Seleccione el tipo de procedimiento</t>
        </r>
      </text>
    </comment>
    <comment ref="E1075" authorId="2" shapeId="0">
      <text>
        <r>
          <rPr>
            <sz val="11"/>
            <color theme="1"/>
            <rFont val="Calibri"/>
            <family val="2"/>
            <scheme val="minor"/>
          </rPr>
          <t>Seleccione un valor de la lista</t>
        </r>
      </text>
    </comment>
    <comment ref="F1075" authorId="2" shapeId="0">
      <text>
        <r>
          <rPr>
            <sz val="11"/>
            <color theme="1"/>
            <rFont val="Calibri"/>
            <family val="2"/>
            <scheme val="minor"/>
          </rPr>
          <t>Introduzca el código SNIP</t>
        </r>
      </text>
    </comment>
    <comment ref="C1076" authorId="2" shapeId="0">
      <text>
        <r>
          <rPr>
            <sz val="11"/>
            <color theme="1"/>
            <rFont val="Calibri"/>
            <family val="2"/>
            <scheme val="minor"/>
          </rPr>
          <t>Introduzca la fecha de inicio del proceso, en formato dd-mm-aaaa</t>
        </r>
      </text>
    </comment>
    <comment ref="F10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2" shapeId="0">
      <text/>
    </comment>
    <comment ref="C1078" authorId="2" shapeId="0">
      <text>
        <r>
          <rPr>
            <sz val="11"/>
            <color theme="1"/>
            <rFont val="Calibri"/>
            <family val="2"/>
            <scheme val="minor"/>
          </rPr>
          <t>Introduzca la fecha prevista de adjudicación, en formato dd-mm-aaaa</t>
        </r>
      </text>
    </comment>
    <comment ref="F1078" authorId="2" shapeId="0">
      <text/>
    </comment>
    <comment ref="F1079" authorId="2" shapeId="0">
      <text/>
    </comment>
    <comment ref="A1081" authorId="2" shapeId="0">
      <text>
        <r>
          <rPr>
            <sz val="11"/>
            <color theme="1"/>
            <rFont val="Calibri"/>
            <family val="2"/>
            <scheme val="minor"/>
          </rPr>
          <t>Introduzca un codigo UNSPSC</t>
        </r>
      </text>
    </comment>
    <comment ref="B1081" authorId="2" shapeId="0">
      <text>
        <r>
          <rPr>
            <sz val="11"/>
            <color theme="1"/>
            <rFont val="Calibri"/>
            <family val="2"/>
            <scheme val="minor"/>
          </rPr>
          <t>Descripción calculada automáticamente a partir de código del artículo</t>
        </r>
      </text>
    </comment>
    <comment ref="C1081" authorId="2" shapeId="0">
      <text>
        <r>
          <rPr>
            <sz val="11"/>
            <color theme="1"/>
            <rFont val="Calibri"/>
            <family val="2"/>
            <scheme val="minor"/>
          </rPr>
          <t>Seleccione un valor de la lista</t>
        </r>
      </text>
    </comment>
    <comment ref="D1081" authorId="2" shapeId="0">
      <text>
        <r>
          <rPr>
            <sz val="11"/>
            <color theme="1"/>
            <rFont val="Calibri"/>
            <family val="2"/>
            <scheme val="minor"/>
          </rPr>
          <t>Introduzca un número con dos decimales como máximo. Debe ser igual o mayor a la "Cantidad Real Consumida"</t>
        </r>
      </text>
    </comment>
    <comment ref="E1081" authorId="2" shapeId="0">
      <text>
        <r>
          <rPr>
            <sz val="11"/>
            <color theme="1"/>
            <rFont val="Calibri"/>
            <family val="2"/>
            <scheme val="minor"/>
          </rPr>
          <t>Introduzca un número con dos decimales como máximo</t>
        </r>
      </text>
    </comment>
    <comment ref="F1081" authorId="2" shapeId="0">
      <text>
        <r>
          <rPr>
            <sz val="11"/>
            <color theme="1"/>
            <rFont val="Calibri"/>
            <family val="2"/>
            <scheme val="minor"/>
          </rPr>
          <t>Monto calculado automáticamente por el sistema</t>
        </r>
      </text>
    </comment>
    <comment ref="A1135" authorId="2" shapeId="0">
      <text>
        <r>
          <rPr>
            <sz val="11"/>
            <color theme="1"/>
            <rFont val="Calibri"/>
            <family val="2"/>
            <scheme val="minor"/>
          </rPr>
          <t>Introducir un texto con el nombre o referencia de la contratación</t>
        </r>
      </text>
    </comment>
    <comment ref="B1135" authorId="2" shapeId="0">
      <text>
        <r>
          <rPr>
            <sz val="11"/>
            <color theme="1"/>
            <rFont val="Calibri"/>
            <family val="2"/>
            <scheme val="minor"/>
          </rPr>
          <t>Introduzca un texto con la finalidad de la contratación</t>
        </r>
      </text>
    </comment>
    <comment ref="C1135" authorId="2" shapeId="0">
      <text>
        <r>
          <rPr>
            <sz val="11"/>
            <color theme="1"/>
            <rFont val="Calibri"/>
            <family val="2"/>
            <scheme val="minor"/>
          </rPr>
          <t>Seleccionar un valor del listado</t>
        </r>
      </text>
    </comment>
    <comment ref="D1135" authorId="2" shapeId="0">
      <text>
        <r>
          <rPr>
            <sz val="11"/>
            <color theme="1"/>
            <rFont val="Calibri"/>
            <family val="2"/>
            <scheme val="minor"/>
          </rPr>
          <t>Seleccione el tipo de procedimiento</t>
        </r>
      </text>
    </comment>
    <comment ref="E1135" authorId="2" shapeId="0">
      <text>
        <r>
          <rPr>
            <sz val="11"/>
            <color theme="1"/>
            <rFont val="Calibri"/>
            <family val="2"/>
            <scheme val="minor"/>
          </rPr>
          <t>Seleccione un valor de la lista</t>
        </r>
      </text>
    </comment>
    <comment ref="F1135" authorId="2" shapeId="0">
      <text>
        <r>
          <rPr>
            <sz val="11"/>
            <color theme="1"/>
            <rFont val="Calibri"/>
            <family val="2"/>
            <scheme val="minor"/>
          </rPr>
          <t>Introduzca el código SNIP</t>
        </r>
      </text>
    </comment>
    <comment ref="C1136" authorId="2" shapeId="0">
      <text>
        <r>
          <rPr>
            <sz val="11"/>
            <color theme="1"/>
            <rFont val="Calibri"/>
            <family val="2"/>
            <scheme val="minor"/>
          </rPr>
          <t>Introduzca la fecha de inicio del proceso, en formato dd-mm-aaaa</t>
        </r>
      </text>
    </comment>
    <comment ref="F11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2" shapeId="0">
      <text/>
    </comment>
    <comment ref="C1138" authorId="2" shapeId="0">
      <text>
        <r>
          <rPr>
            <sz val="11"/>
            <color theme="1"/>
            <rFont val="Calibri"/>
            <family val="2"/>
            <scheme val="minor"/>
          </rPr>
          <t>Introduzca la fecha prevista de adjudicación, en formato dd-mm-aaaa</t>
        </r>
      </text>
    </comment>
    <comment ref="F1138" authorId="2" shapeId="0">
      <text/>
    </comment>
    <comment ref="F1139" authorId="2" shapeId="0">
      <text/>
    </comment>
    <comment ref="A1141" authorId="2" shapeId="0">
      <text>
        <r>
          <rPr>
            <sz val="11"/>
            <color theme="1"/>
            <rFont val="Calibri"/>
            <family val="2"/>
            <scheme val="minor"/>
          </rPr>
          <t>Introduzca un codigo UNSPSC</t>
        </r>
      </text>
    </comment>
    <comment ref="B1141" authorId="2" shapeId="0">
      <text>
        <r>
          <rPr>
            <sz val="11"/>
            <color theme="1"/>
            <rFont val="Calibri"/>
            <family val="2"/>
            <scheme val="minor"/>
          </rPr>
          <t>Descripción calculada automáticamente a partir de código del artículo</t>
        </r>
      </text>
    </comment>
    <comment ref="C1141" authorId="2" shapeId="0">
      <text>
        <r>
          <rPr>
            <sz val="11"/>
            <color theme="1"/>
            <rFont val="Calibri"/>
            <family val="2"/>
            <scheme val="minor"/>
          </rPr>
          <t>Seleccione un valor de la lista</t>
        </r>
      </text>
    </comment>
    <comment ref="D1141" authorId="2" shapeId="0">
      <text>
        <r>
          <rPr>
            <sz val="11"/>
            <color theme="1"/>
            <rFont val="Calibri"/>
            <family val="2"/>
            <scheme val="minor"/>
          </rPr>
          <t>Introduzca un número con dos decimales como máximo. Debe ser igual o mayor a la "Cantidad Real Consumida"</t>
        </r>
      </text>
    </comment>
    <comment ref="E1141" authorId="2" shapeId="0">
      <text>
        <r>
          <rPr>
            <sz val="11"/>
            <color theme="1"/>
            <rFont val="Calibri"/>
            <family val="2"/>
            <scheme val="minor"/>
          </rPr>
          <t>Introduzca un número con dos decimales como máximo</t>
        </r>
      </text>
    </comment>
    <comment ref="F1141" authorId="2" shapeId="0">
      <text>
        <r>
          <rPr>
            <sz val="11"/>
            <color theme="1"/>
            <rFont val="Calibri"/>
            <family val="2"/>
            <scheme val="minor"/>
          </rPr>
          <t>Monto calculado automáticamente por el sistema</t>
        </r>
      </text>
    </comment>
    <comment ref="A1158" authorId="2" shapeId="0">
      <text>
        <r>
          <rPr>
            <sz val="11"/>
            <color theme="1"/>
            <rFont val="Calibri"/>
            <family val="2"/>
            <scheme val="minor"/>
          </rPr>
          <t>Introducir un texto con el nombre o referencia de la contratación</t>
        </r>
      </text>
    </comment>
    <comment ref="B1158" authorId="2" shapeId="0">
      <text>
        <r>
          <rPr>
            <sz val="11"/>
            <color theme="1"/>
            <rFont val="Calibri"/>
            <family val="2"/>
            <scheme val="minor"/>
          </rPr>
          <t>Introduzca un texto con la finalidad de la contratación</t>
        </r>
      </text>
    </comment>
    <comment ref="C1158" authorId="2" shapeId="0">
      <text>
        <r>
          <rPr>
            <sz val="11"/>
            <color theme="1"/>
            <rFont val="Calibri"/>
            <family val="2"/>
            <scheme val="minor"/>
          </rPr>
          <t>Seleccionar un valor del listado</t>
        </r>
      </text>
    </comment>
    <comment ref="D1158" authorId="2" shapeId="0">
      <text>
        <r>
          <rPr>
            <sz val="11"/>
            <color theme="1"/>
            <rFont val="Calibri"/>
            <family val="2"/>
            <scheme val="minor"/>
          </rPr>
          <t>Seleccione el tipo de procedimiento</t>
        </r>
      </text>
    </comment>
    <comment ref="E1158" authorId="2" shapeId="0">
      <text>
        <r>
          <rPr>
            <sz val="11"/>
            <color theme="1"/>
            <rFont val="Calibri"/>
            <family val="2"/>
            <scheme val="minor"/>
          </rPr>
          <t>Seleccione un valor de la lista</t>
        </r>
      </text>
    </comment>
    <comment ref="F1158" authorId="2" shapeId="0">
      <text>
        <r>
          <rPr>
            <sz val="11"/>
            <color theme="1"/>
            <rFont val="Calibri"/>
            <family val="2"/>
            <scheme val="minor"/>
          </rPr>
          <t>Introduzca el código SNIP</t>
        </r>
      </text>
    </comment>
    <comment ref="C1159" authorId="2" shapeId="0">
      <text>
        <r>
          <rPr>
            <sz val="11"/>
            <color theme="1"/>
            <rFont val="Calibri"/>
            <family val="2"/>
            <scheme val="minor"/>
          </rPr>
          <t>Introduzca la fecha de inicio del proceso, en formato dd-mm-aaaa</t>
        </r>
      </text>
    </comment>
    <comment ref="F11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2" shapeId="0">
      <text/>
    </comment>
    <comment ref="C1161" authorId="2" shapeId="0">
      <text>
        <r>
          <rPr>
            <sz val="11"/>
            <color theme="1"/>
            <rFont val="Calibri"/>
            <family val="2"/>
            <scheme val="minor"/>
          </rPr>
          <t>Introduzca la fecha prevista de adjudicación, en formato dd-mm-aaaa</t>
        </r>
      </text>
    </comment>
    <comment ref="F1161" authorId="2" shapeId="0">
      <text/>
    </comment>
    <comment ref="F1162" authorId="2" shapeId="0">
      <text/>
    </comment>
    <comment ref="A1164" authorId="2" shapeId="0">
      <text>
        <r>
          <rPr>
            <sz val="11"/>
            <color theme="1"/>
            <rFont val="Calibri"/>
            <family val="2"/>
            <scheme val="minor"/>
          </rPr>
          <t>Introduzca un codigo UNSPSC</t>
        </r>
      </text>
    </comment>
    <comment ref="B1164" authorId="2" shapeId="0">
      <text>
        <r>
          <rPr>
            <sz val="11"/>
            <color theme="1"/>
            <rFont val="Calibri"/>
            <family val="2"/>
            <scheme val="minor"/>
          </rPr>
          <t>Descripción calculada automáticamente a partir de código del artículo</t>
        </r>
      </text>
    </comment>
    <comment ref="C1164" authorId="2" shapeId="0">
      <text>
        <r>
          <rPr>
            <sz val="11"/>
            <color theme="1"/>
            <rFont val="Calibri"/>
            <family val="2"/>
            <scheme val="minor"/>
          </rPr>
          <t>Seleccione un valor de la lista</t>
        </r>
      </text>
    </comment>
    <comment ref="D1164" authorId="2" shapeId="0">
      <text>
        <r>
          <rPr>
            <sz val="11"/>
            <color theme="1"/>
            <rFont val="Calibri"/>
            <family val="2"/>
            <scheme val="minor"/>
          </rPr>
          <t>Introduzca un número con dos decimales como máximo. Debe ser igual o mayor a la "Cantidad Real Consumida"</t>
        </r>
      </text>
    </comment>
    <comment ref="E1164" authorId="2" shapeId="0">
      <text>
        <r>
          <rPr>
            <sz val="11"/>
            <color theme="1"/>
            <rFont val="Calibri"/>
            <family val="2"/>
            <scheme val="minor"/>
          </rPr>
          <t>Introduzca un número con dos decimales como máximo</t>
        </r>
      </text>
    </comment>
    <comment ref="F1164" authorId="2" shapeId="0">
      <text>
        <r>
          <rPr>
            <sz val="11"/>
            <color theme="1"/>
            <rFont val="Calibri"/>
            <family val="2"/>
            <scheme val="minor"/>
          </rPr>
          <t>Monto calculado automáticamente por el sistema</t>
        </r>
      </text>
    </comment>
    <comment ref="A1184" authorId="2" shapeId="0">
      <text>
        <r>
          <rPr>
            <sz val="11"/>
            <color theme="1"/>
            <rFont val="Calibri"/>
            <family val="2"/>
            <scheme val="minor"/>
          </rPr>
          <t>Introducir un texto con el nombre o referencia de la contratación</t>
        </r>
      </text>
    </comment>
    <comment ref="B1184" authorId="2" shapeId="0">
      <text>
        <r>
          <rPr>
            <sz val="11"/>
            <color theme="1"/>
            <rFont val="Calibri"/>
            <family val="2"/>
            <scheme val="minor"/>
          </rPr>
          <t>Introduzca un texto con la finalidad de la contratación</t>
        </r>
      </text>
    </comment>
    <comment ref="C1184" authorId="2" shapeId="0">
      <text>
        <r>
          <rPr>
            <sz val="11"/>
            <color theme="1"/>
            <rFont val="Calibri"/>
            <family val="2"/>
            <scheme val="minor"/>
          </rPr>
          <t>Seleccionar un valor del listado</t>
        </r>
      </text>
    </comment>
    <comment ref="D1184" authorId="2" shapeId="0">
      <text>
        <r>
          <rPr>
            <sz val="11"/>
            <color theme="1"/>
            <rFont val="Calibri"/>
            <family val="2"/>
            <scheme val="minor"/>
          </rPr>
          <t>Seleccione el tipo de procedimiento</t>
        </r>
      </text>
    </comment>
    <comment ref="E1184" authorId="2" shapeId="0">
      <text>
        <r>
          <rPr>
            <sz val="11"/>
            <color theme="1"/>
            <rFont val="Calibri"/>
            <family val="2"/>
            <scheme val="minor"/>
          </rPr>
          <t>Seleccione un valor de la lista</t>
        </r>
      </text>
    </comment>
    <comment ref="F1184" authorId="2" shapeId="0">
      <text>
        <r>
          <rPr>
            <sz val="11"/>
            <color theme="1"/>
            <rFont val="Calibri"/>
            <family val="2"/>
            <scheme val="minor"/>
          </rPr>
          <t>Introduzca el código SNIP</t>
        </r>
      </text>
    </comment>
    <comment ref="C1185" authorId="2" shapeId="0">
      <text>
        <r>
          <rPr>
            <sz val="11"/>
            <color theme="1"/>
            <rFont val="Calibri"/>
            <family val="2"/>
            <scheme val="minor"/>
          </rPr>
          <t>Introduzca la fecha de inicio del proceso, en formato dd-mm-aaaa</t>
        </r>
      </text>
    </comment>
    <comment ref="F118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shapeId="0">
      <text/>
    </comment>
    <comment ref="C1187" authorId="2" shapeId="0">
      <text>
        <r>
          <rPr>
            <sz val="11"/>
            <color theme="1"/>
            <rFont val="Calibri"/>
            <family val="2"/>
            <scheme val="minor"/>
          </rPr>
          <t>Introduzca la fecha prevista de adjudicación, en formato dd-mm-aaaa</t>
        </r>
      </text>
    </comment>
    <comment ref="F1187" authorId="2" shapeId="0">
      <text/>
    </comment>
    <comment ref="F1188" authorId="2" shapeId="0">
      <text/>
    </comment>
    <comment ref="A1190" authorId="2" shapeId="0">
      <text>
        <r>
          <rPr>
            <sz val="11"/>
            <color theme="1"/>
            <rFont val="Calibri"/>
            <family val="2"/>
            <scheme val="minor"/>
          </rPr>
          <t>Introduzca un codigo UNSPSC</t>
        </r>
      </text>
    </comment>
    <comment ref="B1190" authorId="2" shapeId="0">
      <text>
        <r>
          <rPr>
            <sz val="11"/>
            <color theme="1"/>
            <rFont val="Calibri"/>
            <family val="2"/>
            <scheme val="minor"/>
          </rPr>
          <t>Descripción calculada automáticamente a partir de código del artículo</t>
        </r>
      </text>
    </comment>
    <comment ref="C1190" authorId="2" shapeId="0">
      <text>
        <r>
          <rPr>
            <sz val="11"/>
            <color theme="1"/>
            <rFont val="Calibri"/>
            <family val="2"/>
            <scheme val="minor"/>
          </rPr>
          <t>Seleccione un valor de la lista</t>
        </r>
      </text>
    </comment>
    <comment ref="D1190" authorId="2" shapeId="0">
      <text>
        <r>
          <rPr>
            <sz val="11"/>
            <color theme="1"/>
            <rFont val="Calibri"/>
            <family val="2"/>
            <scheme val="minor"/>
          </rPr>
          <t>Introduzca un número con dos decimales como máximo. Debe ser igual o mayor a la "Cantidad Real Consumida"</t>
        </r>
      </text>
    </comment>
    <comment ref="E1190" authorId="2" shapeId="0">
      <text>
        <r>
          <rPr>
            <sz val="11"/>
            <color theme="1"/>
            <rFont val="Calibri"/>
            <family val="2"/>
            <scheme val="minor"/>
          </rPr>
          <t>Introduzca un número con dos decimales como máximo</t>
        </r>
      </text>
    </comment>
    <comment ref="F1190" authorId="2" shapeId="0">
      <text>
        <r>
          <rPr>
            <sz val="11"/>
            <color theme="1"/>
            <rFont val="Calibri"/>
            <family val="2"/>
            <scheme val="minor"/>
          </rPr>
          <t>Monto calculado automáticamente por el sistema</t>
        </r>
      </text>
    </comment>
    <comment ref="A1204" authorId="2" shapeId="0">
      <text>
        <r>
          <rPr>
            <sz val="11"/>
            <color theme="1"/>
            <rFont val="Calibri"/>
            <family val="2"/>
            <scheme val="minor"/>
          </rPr>
          <t>Introducir un texto con el nombre o referencia de la contratación</t>
        </r>
      </text>
    </comment>
    <comment ref="B1204" authorId="2" shapeId="0">
      <text>
        <r>
          <rPr>
            <sz val="11"/>
            <color theme="1"/>
            <rFont val="Calibri"/>
            <family val="2"/>
            <scheme val="minor"/>
          </rPr>
          <t>Introduzca un texto con la finalidad de la contratación</t>
        </r>
      </text>
    </comment>
    <comment ref="C1204" authorId="2" shapeId="0">
      <text>
        <r>
          <rPr>
            <sz val="11"/>
            <color theme="1"/>
            <rFont val="Calibri"/>
            <family val="2"/>
            <scheme val="minor"/>
          </rPr>
          <t>Seleccionar un valor del listado</t>
        </r>
      </text>
    </comment>
    <comment ref="D1204" authorId="2" shapeId="0">
      <text>
        <r>
          <rPr>
            <sz val="11"/>
            <color theme="1"/>
            <rFont val="Calibri"/>
            <family val="2"/>
            <scheme val="minor"/>
          </rPr>
          <t>Seleccione el tipo de procedimiento</t>
        </r>
      </text>
    </comment>
    <comment ref="E1204" authorId="2" shapeId="0">
      <text>
        <r>
          <rPr>
            <sz val="11"/>
            <color theme="1"/>
            <rFont val="Calibri"/>
            <family val="2"/>
            <scheme val="minor"/>
          </rPr>
          <t>Seleccione un valor de la lista</t>
        </r>
      </text>
    </comment>
    <comment ref="F1204" authorId="2" shapeId="0">
      <text>
        <r>
          <rPr>
            <sz val="11"/>
            <color theme="1"/>
            <rFont val="Calibri"/>
            <family val="2"/>
            <scheme val="minor"/>
          </rPr>
          <t>Introduzca el código SNIP</t>
        </r>
      </text>
    </comment>
    <comment ref="C1205" authorId="2" shapeId="0">
      <text>
        <r>
          <rPr>
            <sz val="11"/>
            <color theme="1"/>
            <rFont val="Calibri"/>
            <family val="2"/>
            <scheme val="minor"/>
          </rPr>
          <t>Introduzca la fecha de inicio del proceso, en formato dd-mm-aaaa</t>
        </r>
      </text>
    </comment>
    <comment ref="F12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2" shapeId="0">
      <text/>
    </comment>
    <comment ref="C1207" authorId="2" shapeId="0">
      <text>
        <r>
          <rPr>
            <sz val="11"/>
            <color theme="1"/>
            <rFont val="Calibri"/>
            <family val="2"/>
            <scheme val="minor"/>
          </rPr>
          <t>Introduzca la fecha prevista de adjudicación, en formato dd-mm-aaaa</t>
        </r>
      </text>
    </comment>
    <comment ref="F1207" authorId="2" shapeId="0">
      <text/>
    </comment>
    <comment ref="F1208" authorId="2" shapeId="0">
      <text/>
    </comment>
    <comment ref="A1210" authorId="2" shapeId="0">
      <text>
        <r>
          <rPr>
            <sz val="11"/>
            <color theme="1"/>
            <rFont val="Calibri"/>
            <family val="2"/>
            <scheme val="minor"/>
          </rPr>
          <t>Introduzca un codigo UNSPSC</t>
        </r>
      </text>
    </comment>
    <comment ref="B1210" authorId="2" shapeId="0">
      <text>
        <r>
          <rPr>
            <sz val="11"/>
            <color theme="1"/>
            <rFont val="Calibri"/>
            <family val="2"/>
            <scheme val="minor"/>
          </rPr>
          <t>Descripción calculada automáticamente a partir de código del artículo</t>
        </r>
      </text>
    </comment>
    <comment ref="C1210" authorId="2" shapeId="0">
      <text>
        <r>
          <rPr>
            <sz val="11"/>
            <color theme="1"/>
            <rFont val="Calibri"/>
            <family val="2"/>
            <scheme val="minor"/>
          </rPr>
          <t>Seleccione un valor de la lista</t>
        </r>
      </text>
    </comment>
    <comment ref="D1210" authorId="2" shapeId="0">
      <text>
        <r>
          <rPr>
            <sz val="11"/>
            <color theme="1"/>
            <rFont val="Calibri"/>
            <family val="2"/>
            <scheme val="minor"/>
          </rPr>
          <t>Introduzca un número con dos decimales como máximo. Debe ser igual o mayor a la "Cantidad Real Consumida"</t>
        </r>
      </text>
    </comment>
    <comment ref="E1210" authorId="2" shapeId="0">
      <text>
        <r>
          <rPr>
            <sz val="11"/>
            <color theme="1"/>
            <rFont val="Calibri"/>
            <family val="2"/>
            <scheme val="minor"/>
          </rPr>
          <t>Introduzca un número con dos decimales como máximo</t>
        </r>
      </text>
    </comment>
    <comment ref="F1210" authorId="2"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<sst xmlns="http://schemas.openxmlformats.org/spreadsheetml/2006/main" count="2185" uniqueCount="114">
  <si>
    <t xml:space="preserve">PLAN ANUAL DE COMPRAS Y CONTRATACIONES 
</t>
  </si>
  <si>
    <t>SNCC.F.069</t>
  </si>
  <si>
    <t xml:space="preserve">Capítulo </t>
  </si>
  <si>
    <t>0203</t>
  </si>
  <si>
    <t>Version: 1.0.0</t>
  </si>
  <si>
    <t>Sub Capítulo</t>
  </si>
  <si>
    <t>01</t>
  </si>
  <si>
    <t>Unidad Ejecutora</t>
  </si>
  <si>
    <t>0012</t>
  </si>
  <si>
    <t>Cantidad Procesos Registrados</t>
  </si>
  <si>
    <t xml:space="preserve">Unidad de Compra </t>
  </si>
  <si>
    <t>Cuerpo Especializado de Seguridad Fronteriza</t>
  </si>
  <si>
    <t>Monto Estimado Total</t>
  </si>
  <si>
    <t>Código de la Unidad de Compra</t>
  </si>
  <si>
    <t>000164</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</si>
  <si>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</si>
  <si>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</si>
  <si>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</si>
  <si>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</si>
  <si>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</si>
  <si>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</si>
  <si>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</si>
  <si>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</si>
  <si>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</si>
  <si>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ADQUISICION DE COMBUCTIBLES</t>
  </si>
  <si>
    <t>PARA USO EN EESTE CESFRONT</t>
  </si>
  <si>
    <t>Bienes</t>
  </si>
  <si>
    <t>Licitacion Publica</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</si>
  <si>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</si>
  <si>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</si>
  <si>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</si>
  <si>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</si>
  <si>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</si>
  <si>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</si>
  <si>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</si>
  <si>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</si>
  <si>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</si>
  <si>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</si>
  <si>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</si>
  <si>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</si>
  <si>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</si>
  <si>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</si>
  <si>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</si>
  <si>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</si>
  <si>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</si>
  <si>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</si>
  <si>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</si>
  <si>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TOTAL COMPRA ESTIMADA</t>
  </si>
  <si>
    <t>MANTENIMIENTO DE BUGGYS</t>
  </si>
  <si>
    <t>MANTENIMIENTO DE LA FLOTILLA DE BYGGYS</t>
  </si>
  <si>
    <t>Servicios</t>
  </si>
  <si>
    <t>Comparacion de Precios</t>
  </si>
  <si>
    <t>ALIEMNTOS PARA CANINOS</t>
  </si>
  <si>
    <t>PARA LA UNIDA CANINA DE ESTE CESFRONT</t>
  </si>
  <si>
    <t>Sí</t>
  </si>
  <si>
    <t>Paquete</t>
  </si>
  <si>
    <t>ALQUILER DE FOTOCOPIADORA</t>
  </si>
  <si>
    <t>PARA USO EN ESTE CESFRONT</t>
  </si>
  <si>
    <t>Compras Menores</t>
  </si>
  <si>
    <t>SERVICIO DE FUMIGACION</t>
  </si>
  <si>
    <t>FUMIGACION DE LAS DIFERENTES BASES, LA ESCUELA Y OFIC. ADM.</t>
  </si>
  <si>
    <t>ADQ. PROPIEDADES DE 2DA. CLASE</t>
  </si>
  <si>
    <t>PROPIEDADES 2DA. CALSE PARA USO DEL PERSONAL DE ESTE CESFRONT</t>
  </si>
  <si>
    <t>ADQ. PROPIEDADES 2DA. CLASE</t>
  </si>
  <si>
    <t>ADQ. DE CALZADO</t>
  </si>
  <si>
    <t>MIPYME Mujeres</t>
  </si>
  <si>
    <t>ADQ. MATERIALES DE OFICINA</t>
  </si>
  <si>
    <t>Caja</t>
  </si>
  <si>
    <t>Docena</t>
  </si>
  <si>
    <t>ADQ. DE MATERIALES DE OFICINA</t>
  </si>
  <si>
    <t xml:space="preserve">PARA USO EN ESTE CESFRONT </t>
  </si>
  <si>
    <t>MATERIALES Y PRODUCTOS LIMPIEZA</t>
  </si>
  <si>
    <t>Galón</t>
  </si>
  <si>
    <t>MATERIALES Y PRODUCTO LIMPIEZA</t>
  </si>
  <si>
    <t>MEDICAMENTO PARA CANINOS</t>
  </si>
  <si>
    <t xml:space="preserve">SERVICIOS VETERINARIO </t>
  </si>
  <si>
    <t>PARA LA UNIDAD CANINA DE ESTE CESFRONT</t>
  </si>
  <si>
    <t>Compras por debajo del Umbral</t>
  </si>
  <si>
    <t>MEDICAMERNTOS VETERINARIO</t>
  </si>
  <si>
    <t>PARA USO EN LA UNIDAD CANINA DE ESTE CESFRONT</t>
  </si>
  <si>
    <t xml:space="preserve">SERVICIO VETERINARIO </t>
  </si>
  <si>
    <t>PARA LA UNIDAD CANINA DE ESTE  CESFRONT</t>
  </si>
  <si>
    <t>ADQ. AERONAVE NO TRIPULADA</t>
  </si>
  <si>
    <t>ADQ. DE REPUESTOS</t>
  </si>
  <si>
    <t>PARA USO EN LA FLOTILLA DE VEHICULOS DE ESTE CESFRONT</t>
  </si>
  <si>
    <t xml:space="preserve">ADQ. DE NEUMATICOS </t>
  </si>
  <si>
    <t>REPARACIONES DE PIEZAS VEHICULO</t>
  </si>
  <si>
    <t xml:space="preserve">PERARACIONES DE PIEZAS DE VEHICULOS </t>
  </si>
  <si>
    <t>ADQ. DE FILTROS PARA VEHICULOS</t>
  </si>
  <si>
    <t xml:space="preserve">ADQ. DE PLATA ELECTRICA </t>
  </si>
  <si>
    <t xml:space="preserve">ADQ. BANDERAS </t>
  </si>
  <si>
    <t xml:space="preserve">SERVICIO DE PUBLICIDAD </t>
  </si>
  <si>
    <t>PROCESO DE ESTE CESFRONT</t>
  </si>
  <si>
    <t>SERVICIO DE PUBLICIDAD</t>
  </si>
  <si>
    <t>IMPRESOS</t>
  </si>
  <si>
    <t>PROPIEDADES DE 2DA. CLASE</t>
  </si>
  <si>
    <t xml:space="preserve">USTENCILIO DE COCINA Y DEL HOGAR </t>
  </si>
  <si>
    <t>MOBILIARIOS DE OFICINA</t>
  </si>
  <si>
    <t>PARA USO DE ESTE CESFRONT</t>
  </si>
  <si>
    <t>ELECTRODOMESTICOS</t>
  </si>
  <si>
    <t xml:space="preserve">PARA USO DE ESTE CESFRONT </t>
  </si>
  <si>
    <t>MEDICAMENTOS P/PERSONA</t>
  </si>
  <si>
    <t>ADQ. DE VENTANAS</t>
  </si>
  <si>
    <t>MATERIALES FERRETEROS</t>
  </si>
  <si>
    <t>Pie</t>
  </si>
  <si>
    <t>Metro cuadrado</t>
  </si>
  <si>
    <t xml:space="preserve">MATERIALES DE CONSTRUCCION </t>
  </si>
  <si>
    <t>Quintal</t>
  </si>
  <si>
    <t>Libra </t>
  </si>
  <si>
    <t xml:space="preserve">MATERIALES FERRETEROS </t>
  </si>
  <si>
    <t>Metro</t>
  </si>
  <si>
    <t>EQUIPOS INFORMATICOS</t>
  </si>
  <si>
    <t xml:space="preserve">PINTURAS </t>
  </si>
  <si>
    <t>PARA USO ESTE CESFRONT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</si>
</sst>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RD$-1C0A]* #,##0.00_-;\-[$RD$-1C0A]* #,##0.00_-;_-[$RD$-1C0A]* &quot;-&quot;??_-;_-@_-"/>
    <numFmt numFmtId="165" formatCode="dd\-mm\-yyyy"/>
    <numFmt numFmtId="166" formatCode="_-[$RD$-1C0A]* #,##0.00_ ;_-[$RD$-1C0A]* \-#,##0.00\ ;_-[$RD$-1C0A]* &quot; - &quot;??_ ;_-@_ "/>
  </numFmts>
  <fonts count="19" x14ac:knownFonts="1">
    <font>
      <sz val="11"/>
      <color theme="1"/>
      <name val="Calibri"/>
      <family val="2"/>
      <scheme val="minor"/>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sz val="9"/>
      <color theme="1"/>
      <name val="Arial"/>
      <family val="2"/>
    </font>
    <font>
      <sz val="8"/>
      <color rgb="FF000000"/>
      <name val="Calibri"/>
      <family val="2"/>
      <scheme val="minor"/>
    </font>
    <font>
      <sz val="8"/>
      <color theme="1"/>
      <name val="Verdana"/>
      <family val="2"/>
    </font>
    <font>
      <b/>
      <sz val="9"/>
      <name val="Tahoma"/>
      <family val="2"/>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5">
    <xf numFmtId="0" fontId="0" fillId="0" borderId="0"/>
    <xf numFmtId="43" fontId="1" fillId="0" borderId="0" applyFont="0" applyFill="0" applyBorder="0" applyAlignment="0" applyProtection="0"/>
    <xf numFmtId="0" fontId="13" fillId="5" borderId="6">
      <alignment horizontal="center" vertical="center" wrapText="1"/>
    </xf>
    <xf numFmtId="0" fontId="13" fillId="0" borderId="6">
      <alignment horizontal="center" vertical="center"/>
    </xf>
    <xf numFmtId="0" fontId="13" fillId="5" borderId="6">
      <alignment horizontal="center" vertical="center" textRotation="90" wrapText="1"/>
    </xf>
    <xf numFmtId="0" fontId="13" fillId="6" borderId="6">
      <alignment horizontal="center" vertical="center"/>
    </xf>
    <xf numFmtId="165" fontId="13" fillId="0" borderId="6">
      <alignment horizontal="center" vertical="center"/>
    </xf>
    <xf numFmtId="0" fontId="13" fillId="6" borderId="6">
      <alignment horizontal="center" vertical="center"/>
    </xf>
    <xf numFmtId="0" fontId="13" fillId="0" borderId="6">
      <alignment horizontal="left" vertical="center"/>
    </xf>
    <xf numFmtId="0" fontId="13" fillId="0" borderId="6">
      <alignment horizontal="center" vertical="center"/>
    </xf>
    <xf numFmtId="0" fontId="13" fillId="7" borderId="6">
      <alignment horizontal="center" vertical="center"/>
    </xf>
    <xf numFmtId="0" fontId="14" fillId="8" borderId="8">
      <alignment horizontal="center" vertical="center"/>
    </xf>
    <xf numFmtId="0" fontId="14" fillId="8" borderId="8">
      <alignment horizontal="center" vertical="center" wrapText="1"/>
    </xf>
    <xf numFmtId="0" fontId="14" fillId="8" borderId="8">
      <alignment horizontal="left" vertical="center"/>
    </xf>
    <xf numFmtId="166" fontId="14" fillId="8" borderId="8">
      <alignment horizontal="center" vertical="center"/>
    </xf>
  </cellStyleXfs>
  <cellXfs count="63">
    <xf numFmtId="0" fontId="0" fillId="0" borderId="0" xfId="0"/>
    <xf numFmtId="0" fontId="5" fillId="0" borderId="0" xfId="0" applyFont="1" applyAlignment="1" applyProtection="1">
      <alignment horizontal="center" vertical="center"/>
      <protection hidden="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pplyProtection="1">
      <alignment vertical="center"/>
      <protection hidden="1"/>
    </xf>
    <xf numFmtId="0" fontId="5" fillId="2" borderId="1" xfId="0" applyFont="1" applyFill="1" applyBorder="1" applyAlignment="1" applyProtection="1">
      <alignment vertical="center"/>
      <protection hidden="1"/>
    </xf>
    <xf numFmtId="0" fontId="5" fillId="2" borderId="1" xfId="0" applyFont="1" applyFill="1" applyBorder="1" applyAlignment="1">
      <alignment vertical="center"/>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6" fillId="3" borderId="0" xfId="0" applyFont="1" applyFill="1" applyAlignment="1">
      <alignment horizontal="center" vertical="top" wrapText="1"/>
    </xf>
    <xf numFmtId="0" fontId="6" fillId="2" borderId="0" xfId="0" applyFont="1" applyFill="1" applyAlignment="1">
      <alignment vertical="top" wrapText="1"/>
    </xf>
    <xf numFmtId="0" fontId="6" fillId="3" borderId="0" xfId="0" applyFont="1" applyFill="1" applyAlignment="1">
      <alignment horizontal="center" vertical="center" wrapText="1"/>
    </xf>
    <xf numFmtId="0" fontId="6" fillId="2" borderId="0" xfId="0" applyFont="1" applyFill="1" applyAlignment="1">
      <alignment vertical="center" wrapText="1"/>
    </xf>
    <xf numFmtId="0" fontId="5" fillId="2" borderId="0" xfId="0" applyFont="1" applyFill="1" applyAlignment="1">
      <alignment vertical="center"/>
    </xf>
    <xf numFmtId="0" fontId="7" fillId="2" borderId="2"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pplyProtection="1">
      <alignment vertical="center"/>
      <protection hidden="1"/>
    </xf>
    <xf numFmtId="0" fontId="9" fillId="2" borderId="0" xfId="0" applyFont="1" applyFill="1" applyAlignment="1">
      <alignment horizontal="left" vertical="center"/>
    </xf>
    <xf numFmtId="0" fontId="8" fillId="2" borderId="3" xfId="0" applyFont="1" applyFill="1" applyBorder="1" applyAlignment="1" applyProtection="1">
      <alignment vertical="center"/>
      <protection hidden="1"/>
    </xf>
    <xf numFmtId="38" fontId="10" fillId="3" borderId="4" xfId="0" applyNumberFormat="1" applyFont="1" applyFill="1" applyBorder="1" applyAlignment="1">
      <alignment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8" fillId="0" borderId="0" xfId="0" applyFont="1" applyAlignment="1" applyProtection="1">
      <alignment vertical="center"/>
      <protection hidden="1"/>
    </xf>
    <xf numFmtId="0" fontId="9" fillId="2" borderId="0" xfId="0" applyFont="1" applyFill="1" applyAlignment="1">
      <alignment vertical="center"/>
    </xf>
    <xf numFmtId="0" fontId="10" fillId="4" borderId="4" xfId="0" applyFont="1" applyFill="1" applyBorder="1" applyAlignment="1">
      <alignment horizontal="left" vertical="center"/>
    </xf>
    <xf numFmtId="0" fontId="11" fillId="0" borderId="6" xfId="0" applyFont="1" applyBorder="1" applyAlignment="1">
      <alignment vertical="center"/>
    </xf>
    <xf numFmtId="0" fontId="10" fillId="4" borderId="7" xfId="0" applyFont="1" applyFill="1" applyBorder="1" applyAlignment="1">
      <alignment horizontal="left" vertical="center"/>
    </xf>
    <xf numFmtId="164" fontId="11" fillId="0" borderId="6" xfId="0" applyNumberFormat="1" applyFont="1" applyBorder="1" applyAlignment="1">
      <alignment vertical="center"/>
    </xf>
    <xf numFmtId="1" fontId="11" fillId="0" borderId="4" xfId="0" applyNumberFormat="1" applyFont="1" applyBorder="1" applyAlignment="1" applyProtection="1">
      <alignment horizontal="center" vertical="center" wrapText="1"/>
      <protection locked="0"/>
    </xf>
    <xf numFmtId="1" fontId="11" fillId="0" borderId="5" xfId="0" applyNumberFormat="1" applyFont="1" applyBorder="1" applyAlignment="1" applyProtection="1">
      <alignment horizontal="center" vertical="center" wrapText="1"/>
      <protection locked="0"/>
    </xf>
    <xf numFmtId="0" fontId="8" fillId="2" borderId="2" xfId="0" applyFont="1" applyFill="1" applyBorder="1" applyAlignment="1" applyProtection="1">
      <alignment vertical="center"/>
      <protection hidden="1"/>
    </xf>
    <xf numFmtId="14" fontId="11" fillId="0" borderId="4" xfId="0" applyNumberFormat="1" applyFont="1" applyBorder="1" applyAlignment="1" applyProtection="1">
      <alignment horizontal="center" vertical="center" wrapText="1"/>
      <protection locked="0"/>
    </xf>
    <xf numFmtId="14" fontId="11" fillId="0" borderId="5" xfId="0" applyNumberFormat="1" applyFont="1" applyBorder="1" applyAlignment="1" applyProtection="1">
      <alignment horizontal="center" vertical="center" wrapText="1"/>
      <protection locked="0"/>
    </xf>
    <xf numFmtId="0" fontId="12" fillId="0" borderId="0" xfId="0" applyFont="1" applyAlignment="1">
      <alignment vertical="center"/>
    </xf>
    <xf numFmtId="0" fontId="13" fillId="5" borderId="6" xfId="2">
      <alignment horizontal="center" vertical="center" wrapText="1"/>
    </xf>
    <xf numFmtId="0" fontId="13" fillId="0" borderId="6" xfId="3" applyProtection="1">
      <alignment horizontal="center" vertical="center"/>
      <protection locked="0"/>
    </xf>
    <xf numFmtId="0" fontId="13" fillId="5" borderId="6" xfId="4">
      <alignment horizontal="center" vertical="center" textRotation="90" wrapText="1"/>
    </xf>
    <xf numFmtId="0" fontId="13" fillId="6" borderId="6" xfId="5">
      <alignment horizontal="center" vertical="center"/>
    </xf>
    <xf numFmtId="165" fontId="13" fillId="0" borderId="6" xfId="6" applyProtection="1">
      <alignment horizontal="center" vertical="center"/>
      <protection locked="0"/>
    </xf>
    <xf numFmtId="0" fontId="13" fillId="6" borderId="6" xfId="7">
      <alignment horizontal="center" vertical="center"/>
    </xf>
    <xf numFmtId="0" fontId="13" fillId="0" borderId="6" xfId="8" applyProtection="1">
      <alignment horizontal="left" vertical="center"/>
      <protection locked="0"/>
    </xf>
    <xf numFmtId="0" fontId="13" fillId="0" borderId="6" xfId="3">
      <alignment horizontal="center" vertical="center"/>
    </xf>
    <xf numFmtId="0" fontId="13" fillId="0" borderId="6" xfId="9">
      <alignment horizontal="center" vertical="center"/>
    </xf>
    <xf numFmtId="0" fontId="13" fillId="7" borderId="6" xfId="10">
      <alignment horizontal="center" vertical="center"/>
    </xf>
    <xf numFmtId="0" fontId="14" fillId="8" borderId="8" xfId="11" applyProtection="1">
      <alignment horizontal="center" vertical="center"/>
      <protection locked="0"/>
    </xf>
    <xf numFmtId="0" fontId="14" fillId="8" borderId="8" xfId="12">
      <alignment horizontal="center" vertical="center" wrapText="1"/>
    </xf>
    <xf numFmtId="0" fontId="14" fillId="8" borderId="8" xfId="13" applyProtection="1">
      <alignment horizontal="left" vertical="center"/>
      <protection locked="0"/>
    </xf>
    <xf numFmtId="166" fontId="14" fillId="8" borderId="8" xfId="14" applyProtection="1">
      <alignment horizontal="center" vertical="center"/>
      <protection locked="0"/>
    </xf>
    <xf numFmtId="166" fontId="14" fillId="8" borderId="8" xfId="14">
      <alignment horizontal="center" vertical="center"/>
    </xf>
    <xf numFmtId="0" fontId="13" fillId="7" borderId="8" xfId="10" applyBorder="1">
      <alignment horizontal="center" vertical="center"/>
    </xf>
    <xf numFmtId="166" fontId="14" fillId="7" borderId="8" xfId="14" applyFill="1">
      <alignment horizontal="center" vertical="center"/>
    </xf>
    <xf numFmtId="0" fontId="14" fillId="0" borderId="0" xfId="0" applyFont="1"/>
    <xf numFmtId="14" fontId="13" fillId="0" borderId="6" xfId="6" applyNumberFormat="1" applyProtection="1">
      <alignment horizontal="center" vertical="center"/>
      <protection locked="0"/>
    </xf>
    <xf numFmtId="0" fontId="13" fillId="0" borderId="6" xfId="3">
      <alignment horizontal="center" vertical="center"/>
    </xf>
    <xf numFmtId="0" fontId="15" fillId="8" borderId="8" xfId="11" applyFont="1" applyProtection="1">
      <alignment horizontal="center" vertical="center"/>
      <protection locked="0"/>
    </xf>
    <xf numFmtId="43" fontId="14" fillId="8" borderId="8" xfId="1" applyFont="1" applyFill="1" applyBorder="1" applyAlignment="1" applyProtection="1">
      <alignment horizontal="center" vertical="center"/>
      <protection locked="0"/>
    </xf>
    <xf numFmtId="166" fontId="16" fillId="8" borderId="8" xfId="14" applyFont="1" applyProtection="1">
      <alignment horizontal="center" vertical="center"/>
      <protection locked="0"/>
    </xf>
    <xf numFmtId="0" fontId="12" fillId="0" borderId="0" xfId="0" applyFont="1" applyAlignment="1" applyProtection="1">
      <alignment vertical="center"/>
      <protection locked="0"/>
    </xf>
    <xf numFmtId="0" fontId="17" fillId="8" borderId="8" xfId="11" applyFont="1" applyProtection="1">
      <alignment horizontal="center" vertical="center"/>
      <protection locked="0"/>
    </xf>
    <xf numFmtId="166" fontId="14" fillId="8" borderId="8" xfId="14" applyAlignment="1" applyProtection="1">
      <alignment horizontal="right" vertical="center"/>
      <protection locked="0"/>
    </xf>
    <xf numFmtId="0" fontId="16" fillId="8" borderId="8" xfId="11" applyFont="1" applyProtection="1">
      <alignment horizontal="center" vertical="center"/>
      <protection locked="0"/>
    </xf>
    <xf numFmtId="0" fontId="16" fillId="8" borderId="8" xfId="11" applyFont="1" applyAlignment="1" applyProtection="1">
      <alignment horizontal="center" vertical="center" wrapText="1"/>
      <protection locked="0"/>
    </xf>
    <xf numFmtId="166" fontId="16" fillId="8" borderId="8" xfId="14" applyFont="1" applyAlignment="1" applyProtection="1">
      <alignment horizontal="right" vertical="center"/>
      <protection locked="0"/>
    </xf>
  </cellXfs>
  <cellStyles count="15">
    <cellStyle name="ArticleBody" xfId="11"/>
    <cellStyle name="ArticleBody_currency" xfId="14"/>
    <cellStyle name="ArticleBody_text" xfId="13"/>
    <cellStyle name="ArticleBody_UNSCPCDescription" xfId="12"/>
    <cellStyle name="ArticleHeader" xfId="10"/>
    <cellStyle name="Millares" xfId="1" builtinId="3"/>
    <cellStyle name="Normal" xfId="0" builtinId="0"/>
    <cellStyle name="ProcessBody" xfId="3"/>
    <cellStyle name="ProcessBody_address" xfId="8"/>
    <cellStyle name="ProcessBody_datetime" xfId="6"/>
    <cellStyle name="ProcessBody_number" xfId="9"/>
    <cellStyle name="ProcessHeader" xfId="2"/>
    <cellStyle name="ProcessHeader_vertical" xfId="4"/>
    <cellStyle name="ProcessSubHeader" xfId="5"/>
    <cellStyle name="ProcessSubHeader_lugar" xfId="7"/>
  </cellStyles>
  <dxfs count="60">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rgb="FF000000"/>
        <name val="Calibri"/>
        <scheme val="minor"/>
      </font>
      <alignment horizontal="center" vertical="center" textRotation="0" wrapText="0" indent="0" justifyLastLine="0" shrinkToFit="0" readingOrder="0"/>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485775</xdr:colOff>
      <xdr:row>3</xdr:row>
      <xdr:rowOff>180975</xdr:rowOff>
    </xdr:to>
    <xdr:pic>
      <xdr:nvPicPr>
        <xdr:cNvPr id="2"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0</xdr:row>
      <xdr:rowOff>0</xdr:rowOff>
    </xdr:from>
    <xdr:to>
      <xdr:col>7</xdr:col>
      <xdr:colOff>295275</xdr:colOff>
      <xdr:row>5</xdr:row>
      <xdr:rowOff>47625</xdr:rowOff>
    </xdr:to>
    <xdr:pic>
      <xdr:nvPicPr>
        <xdr:cNvPr id="3"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210675" y="0"/>
          <a:ext cx="1009650" cy="12382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044" name="Button 20" hidden="1">
              <a:extLst>
                <a:ext uri="{63B3BB69-23CF-44E3-9099-C40C66FF867C}">
                  <a14:compatExt spid="_x0000_s1044"/>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047" name="Button 23" hidden="1">
              <a:extLst>
                <a:ext uri="{63B3BB69-23CF-44E3-9099-C40C66FF867C}">
                  <a14:compatExt spid="_x0000_s1047"/>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051" name="Button 27" hidden="1">
              <a:extLst>
                <a:ext uri="{63B3BB69-23CF-44E3-9099-C40C66FF867C}">
                  <a14:compatExt spid="_x0000_s1051"/>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052" name="Button 28" hidden="1">
              <a:extLst>
                <a:ext uri="{63B3BB69-23CF-44E3-9099-C40C66FF867C}">
                  <a14:compatExt spid="_x0000_s1052"/>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053" name="Button 29" hidden="1">
              <a:extLst>
                <a:ext uri="{63B3BB69-23CF-44E3-9099-C40C66FF867C}">
                  <a14:compatExt spid="_x0000_s1053"/>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056" name="Button 32" hidden="1">
              <a:extLst>
                <a:ext uri="{63B3BB69-23CF-44E3-9099-C40C66FF867C}">
                  <a14:compatExt spid="_x0000_s1056"/>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057" name="Button 33" hidden="1">
              <a:extLst>
                <a:ext uri="{63B3BB69-23CF-44E3-9099-C40C66FF867C}">
                  <a14:compatExt spid="_x0000_s1057"/>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058" name="Button 34" hidden="1">
              <a:extLst>
                <a:ext uri="{63B3BB69-23CF-44E3-9099-C40C66FF867C}">
                  <a14:compatExt spid="_x0000_s1058"/>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059" name="Button 35" hidden="1">
              <a:extLst>
                <a:ext uri="{63B3BB69-23CF-44E3-9099-C40C66FF867C}">
                  <a14:compatExt spid="_x0000_s1059"/>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060" name="Button 36" hidden="1">
              <a:extLst>
                <a:ext uri="{63B3BB69-23CF-44E3-9099-C40C66FF867C}">
                  <a14:compatExt spid="_x0000_s1060"/>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061" name="Button 37" hidden="1">
              <a:extLst>
                <a:ext uri="{63B3BB69-23CF-44E3-9099-C40C66FF867C}">
                  <a14:compatExt spid="_x0000_s106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063" name="Button 39" hidden="1">
              <a:extLst>
                <a:ext uri="{63B3BB69-23CF-44E3-9099-C40C66FF867C}">
                  <a14:compatExt spid="_x0000_s106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064" name="Button 40" hidden="1">
              <a:extLst>
                <a:ext uri="{63B3BB69-23CF-44E3-9099-C40C66FF867C}">
                  <a14:compatExt spid="_x0000_s1064"/>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065" name="Button 41" hidden="1">
              <a:extLst>
                <a:ext uri="{63B3BB69-23CF-44E3-9099-C40C66FF867C}">
                  <a14:compatExt spid="_x0000_s1065"/>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066" name="Button 42" hidden="1">
              <a:extLst>
                <a:ext uri="{63B3BB69-23CF-44E3-9099-C40C66FF867C}">
                  <a14:compatExt spid="_x0000_s1066"/>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067" name="Button 43" hidden="1">
              <a:extLst>
                <a:ext uri="{63B3BB69-23CF-44E3-9099-C40C66FF867C}">
                  <a14:compatExt spid="_x0000_s106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068" name="Button 44" hidden="1">
              <a:extLst>
                <a:ext uri="{63B3BB69-23CF-44E3-9099-C40C66FF867C}">
                  <a14:compatExt spid="_x0000_s106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069" name="Button 45" hidden="1">
              <a:extLst>
                <a:ext uri="{63B3BB69-23CF-44E3-9099-C40C66FF867C}">
                  <a14:compatExt spid="_x0000_s106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070" name="Button 46" hidden="1">
              <a:extLst>
                <a:ext uri="{63B3BB69-23CF-44E3-9099-C40C66FF867C}">
                  <a14:compatExt spid="_x0000_s107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071" name="Button 47" hidden="1">
              <a:extLst>
                <a:ext uri="{63B3BB69-23CF-44E3-9099-C40C66FF867C}">
                  <a14:compatExt spid="_x0000_s107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072" name="Button 48" hidden="1">
              <a:extLst>
                <a:ext uri="{63B3BB69-23CF-44E3-9099-C40C66FF867C}">
                  <a14:compatExt spid="_x0000_s107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073" name="Button 49" hidden="1">
              <a:extLst>
                <a:ext uri="{63B3BB69-23CF-44E3-9099-C40C66FF867C}">
                  <a14:compatExt spid="_x0000_s107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074" name="Button 50" hidden="1">
              <a:extLst>
                <a:ext uri="{63B3BB69-23CF-44E3-9099-C40C66FF867C}">
                  <a14:compatExt spid="_x0000_s107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075" name="Button 51" hidden="1">
              <a:extLst>
                <a:ext uri="{63B3BB69-23CF-44E3-9099-C40C66FF867C}">
                  <a14:compatExt spid="_x0000_s107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076" name="Button 52" hidden="1">
              <a:extLst>
                <a:ext uri="{63B3BB69-23CF-44E3-9099-C40C66FF867C}">
                  <a14:compatExt spid="_x0000_s107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077" name="Button 53" hidden="1">
              <a:extLst>
                <a:ext uri="{63B3BB69-23CF-44E3-9099-C40C66FF867C}">
                  <a14:compatExt spid="_x0000_s107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078" name="Button 54" hidden="1">
              <a:extLst>
                <a:ext uri="{63B3BB69-23CF-44E3-9099-C40C66FF867C}">
                  <a14:compatExt spid="_x0000_s107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079" name="Button 55" hidden="1">
              <a:extLst>
                <a:ext uri="{63B3BB69-23CF-44E3-9099-C40C66FF867C}">
                  <a14:compatExt spid="_x0000_s107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080" name="Button 56" hidden="1">
              <a:extLst>
                <a:ext uri="{63B3BB69-23CF-44E3-9099-C40C66FF867C}">
                  <a14:compatExt spid="_x0000_s108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081" name="Button 57" hidden="1">
              <a:extLst>
                <a:ext uri="{63B3BB69-23CF-44E3-9099-C40C66FF867C}">
                  <a14:compatExt spid="_x0000_s108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082" name="Button 58" hidden="1">
              <a:extLst>
                <a:ext uri="{63B3BB69-23CF-44E3-9099-C40C66FF867C}">
                  <a14:compatExt spid="_x0000_s108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083" name="Button 59" hidden="1">
              <a:extLst>
                <a:ext uri="{63B3BB69-23CF-44E3-9099-C40C66FF867C}">
                  <a14:compatExt spid="_x0000_s108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084" name="Button 60" hidden="1">
              <a:extLst>
                <a:ext uri="{63B3BB69-23CF-44E3-9099-C40C66FF867C}">
                  <a14:compatExt spid="_x0000_s108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085" name="Button 61" hidden="1">
              <a:extLst>
                <a:ext uri="{63B3BB69-23CF-44E3-9099-C40C66FF867C}">
                  <a14:compatExt spid="_x0000_s108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086" name="Button 62" hidden="1">
              <a:extLst>
                <a:ext uri="{63B3BB69-23CF-44E3-9099-C40C66FF867C}">
                  <a14:compatExt spid="_x0000_s108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087" name="Button 63" hidden="1">
              <a:extLst>
                <a:ext uri="{63B3BB69-23CF-44E3-9099-C40C66FF867C}">
                  <a14:compatExt spid="_x0000_s108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088" name="Button 64" hidden="1">
              <a:extLst>
                <a:ext uri="{63B3BB69-23CF-44E3-9099-C40C66FF867C}">
                  <a14:compatExt spid="_x0000_s108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089" name="Button 65" hidden="1">
              <a:extLst>
                <a:ext uri="{63B3BB69-23CF-44E3-9099-C40C66FF867C}">
                  <a14:compatExt spid="_x0000_s108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090" name="Button 66" hidden="1">
              <a:extLst>
                <a:ext uri="{63B3BB69-23CF-44E3-9099-C40C66FF867C}">
                  <a14:compatExt spid="_x0000_s109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091" name="Button 67" hidden="1">
              <a:extLst>
                <a:ext uri="{63B3BB69-23CF-44E3-9099-C40C66FF867C}">
                  <a14:compatExt spid="_x0000_s109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092" name="Button 68" hidden="1">
              <a:extLst>
                <a:ext uri="{63B3BB69-23CF-44E3-9099-C40C66FF867C}">
                  <a14:compatExt spid="_x0000_s109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093" name="Button 69" hidden="1">
              <a:extLst>
                <a:ext uri="{63B3BB69-23CF-44E3-9099-C40C66FF867C}">
                  <a14:compatExt spid="_x0000_s109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094" name="Button 70" hidden="1">
              <a:extLst>
                <a:ext uri="{63B3BB69-23CF-44E3-9099-C40C66FF867C}">
                  <a14:compatExt spid="_x0000_s109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095" name="Button 71" hidden="1">
              <a:extLst>
                <a:ext uri="{63B3BB69-23CF-44E3-9099-C40C66FF867C}">
                  <a14:compatExt spid="_x0000_s109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096" name="Button 72" hidden="1">
              <a:extLst>
                <a:ext uri="{63B3BB69-23CF-44E3-9099-C40C66FF867C}">
                  <a14:compatExt spid="_x0000_s109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097" name="Button 73" hidden="1">
              <a:extLst>
                <a:ext uri="{63B3BB69-23CF-44E3-9099-C40C66FF867C}">
                  <a14:compatExt spid="_x0000_s109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098" name="Button 74" hidden="1">
              <a:extLst>
                <a:ext uri="{63B3BB69-23CF-44E3-9099-C40C66FF867C}">
                  <a14:compatExt spid="_x0000_s109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099" name="Button 75" hidden="1">
              <a:extLst>
                <a:ext uri="{63B3BB69-23CF-44E3-9099-C40C66FF867C}">
                  <a14:compatExt spid="_x0000_s109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100" name="Button 76" hidden="1">
              <a:extLst>
                <a:ext uri="{63B3BB69-23CF-44E3-9099-C40C66FF867C}">
                  <a14:compatExt spid="_x0000_s110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101" name="Button 77" hidden="1">
              <a:extLst>
                <a:ext uri="{63B3BB69-23CF-44E3-9099-C40C66FF867C}">
                  <a14:compatExt spid="_x0000_s110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102" name="Button 78" hidden="1">
              <a:extLst>
                <a:ext uri="{63B3BB69-23CF-44E3-9099-C40C66FF867C}">
                  <a14:compatExt spid="_x0000_s110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103" name="Button 79" hidden="1">
              <a:extLst>
                <a:ext uri="{63B3BB69-23CF-44E3-9099-C40C66FF867C}">
                  <a14:compatExt spid="_x0000_s110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104" name="Button 80" hidden="1">
              <a:extLst>
                <a:ext uri="{63B3BB69-23CF-44E3-9099-C40C66FF867C}">
                  <a14:compatExt spid="_x0000_s110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105" name="Button 81" hidden="1">
              <a:extLst>
                <a:ext uri="{63B3BB69-23CF-44E3-9099-C40C66FF867C}">
                  <a14:compatExt spid="_x0000_s110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106" name="Button 82" hidden="1">
              <a:extLst>
                <a:ext uri="{63B3BB69-23CF-44E3-9099-C40C66FF867C}">
                  <a14:compatExt spid="_x0000_s110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107" name="Button 83" hidden="1">
              <a:extLst>
                <a:ext uri="{63B3BB69-23CF-44E3-9099-C40C66FF867C}">
                  <a14:compatExt spid="_x0000_s110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108" name="Button 84" hidden="1">
              <a:extLst>
                <a:ext uri="{63B3BB69-23CF-44E3-9099-C40C66FF867C}">
                  <a14:compatExt spid="_x0000_s110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109" name="Button 85" hidden="1">
              <a:extLst>
                <a:ext uri="{63B3BB69-23CF-44E3-9099-C40C66FF867C}">
                  <a14:compatExt spid="_x0000_s110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110" name="Button 86" hidden="1">
              <a:extLst>
                <a:ext uri="{63B3BB69-23CF-44E3-9099-C40C66FF867C}">
                  <a14:compatExt spid="_x0000_s111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111" name="Button 87" hidden="1">
              <a:extLst>
                <a:ext uri="{63B3BB69-23CF-44E3-9099-C40C66FF867C}">
                  <a14:compatExt spid="_x0000_s111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112" name="Button 88" hidden="1">
              <a:extLst>
                <a:ext uri="{63B3BB69-23CF-44E3-9099-C40C66FF867C}">
                  <a14:compatExt spid="_x0000_s111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113" name="Button 89" hidden="1">
              <a:extLst>
                <a:ext uri="{63B3BB69-23CF-44E3-9099-C40C66FF867C}">
                  <a14:compatExt spid="_x0000_s1113"/>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114" name="Button 90" hidden="1">
              <a:extLst>
                <a:ext uri="{63B3BB69-23CF-44E3-9099-C40C66FF867C}">
                  <a14:compatExt spid="_x0000_s1114"/>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115" name="Button 91" hidden="1">
              <a:extLst>
                <a:ext uri="{63B3BB69-23CF-44E3-9099-C40C66FF867C}">
                  <a14:compatExt spid="_x0000_s1115"/>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116" name="Button 92" hidden="1">
              <a:extLst>
                <a:ext uri="{63B3BB69-23CF-44E3-9099-C40C66FF867C}">
                  <a14:compatExt spid="_x0000_s1116"/>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117" name="Button 93" hidden="1">
              <a:extLst>
                <a:ext uri="{63B3BB69-23CF-44E3-9099-C40C66FF867C}">
                  <a14:compatExt spid="_x0000_s1117"/>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118" name="Button 94" hidden="1">
              <a:extLst>
                <a:ext uri="{63B3BB69-23CF-44E3-9099-C40C66FF867C}">
                  <a14:compatExt spid="_x0000_s1118"/>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119" name="Button 95" hidden="1">
              <a:extLst>
                <a:ext uri="{63B3BB69-23CF-44E3-9099-C40C66FF867C}">
                  <a14:compatExt spid="_x0000_s1119"/>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120" name="Button 96" hidden="1">
              <a:extLst>
                <a:ext uri="{63B3BB69-23CF-44E3-9099-C40C66FF867C}">
                  <a14:compatExt spid="_x0000_s1120"/>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121" name="Button 97" hidden="1">
              <a:extLst>
                <a:ext uri="{63B3BB69-23CF-44E3-9099-C40C66FF867C}">
                  <a14:compatExt spid="_x0000_s1121"/>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122" name="Button 98" hidden="1">
              <a:extLst>
                <a:ext uri="{63B3BB69-23CF-44E3-9099-C40C66FF867C}">
                  <a14:compatExt spid="_x0000_s1122"/>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123" name="Button 99" hidden="1">
              <a:extLst>
                <a:ext uri="{63B3BB69-23CF-44E3-9099-C40C66FF867C}">
                  <a14:compatExt spid="_x0000_s1123"/>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124" name="Button 100" hidden="1">
              <a:extLst>
                <a:ext uri="{63B3BB69-23CF-44E3-9099-C40C66FF867C}">
                  <a14:compatExt spid="_x0000_s1124"/>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125" name="Button 101" hidden="1">
              <a:extLst>
                <a:ext uri="{63B3BB69-23CF-44E3-9099-C40C66FF867C}">
                  <a14:compatExt spid="_x0000_s1125"/>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126" name="Button 102" hidden="1">
              <a:extLst>
                <a:ext uri="{63B3BB69-23CF-44E3-9099-C40C66FF867C}">
                  <a14:compatExt spid="_x0000_s1126"/>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127" name="Button 103" hidden="1">
              <a:extLst>
                <a:ext uri="{63B3BB69-23CF-44E3-9099-C40C66FF867C}">
                  <a14:compatExt spid="_x0000_s1127"/>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128" name="Button 104" hidden="1">
              <a:extLst>
                <a:ext uri="{63B3BB69-23CF-44E3-9099-C40C66FF867C}">
                  <a14:compatExt spid="_x0000_s1128"/>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129" name="Button 105" hidden="1">
              <a:extLst>
                <a:ext uri="{63B3BB69-23CF-44E3-9099-C40C66FF867C}">
                  <a14:compatExt spid="_x0000_s1129"/>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130" name="Button 106" hidden="1">
              <a:extLst>
                <a:ext uri="{63B3BB69-23CF-44E3-9099-C40C66FF867C}">
                  <a14:compatExt spid="_x0000_s1130"/>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131" name="Button 107" hidden="1">
              <a:extLst>
                <a:ext uri="{63B3BB69-23CF-44E3-9099-C40C66FF867C}">
                  <a14:compatExt spid="_x0000_s1131"/>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133" name="Button 109" hidden="1">
              <a:extLst>
                <a:ext uri="{63B3BB69-23CF-44E3-9099-C40C66FF867C}">
                  <a14:compatExt spid="_x0000_s1133"/>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134" name="Button 110" hidden="1">
              <a:extLst>
                <a:ext uri="{63B3BB69-23CF-44E3-9099-C40C66FF867C}">
                  <a14:compatExt spid="_x0000_s1134"/>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135" name="Button 111" hidden="1">
              <a:extLst>
                <a:ext uri="{63B3BB69-23CF-44E3-9099-C40C66FF867C}">
                  <a14:compatExt spid="_x0000_s1135"/>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136" name="Button 112" hidden="1">
              <a:extLst>
                <a:ext uri="{63B3BB69-23CF-44E3-9099-C40C66FF867C}">
                  <a14:compatExt spid="_x0000_s1136"/>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137" name="Button 113" hidden="1">
              <a:extLst>
                <a:ext uri="{63B3BB69-23CF-44E3-9099-C40C66FF867C}">
                  <a14:compatExt spid="_x0000_s1137"/>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138" name="Button 114" hidden="1">
              <a:extLst>
                <a:ext uri="{63B3BB69-23CF-44E3-9099-C40C66FF867C}">
                  <a14:compatExt spid="_x0000_s1138"/>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139" name="Button 115" hidden="1">
              <a:extLst>
                <a:ext uri="{63B3BB69-23CF-44E3-9099-C40C66FF867C}">
                  <a14:compatExt spid="_x0000_s1139"/>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140" name="Button 116" hidden="1">
              <a:extLst>
                <a:ext uri="{63B3BB69-23CF-44E3-9099-C40C66FF867C}">
                  <a14:compatExt spid="_x0000_s1140"/>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141" name="Button 117" hidden="1">
              <a:extLst>
                <a:ext uri="{63B3BB69-23CF-44E3-9099-C40C66FF867C}">
                  <a14:compatExt spid="_x0000_s1141"/>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142" name="Button 118" hidden="1">
              <a:extLst>
                <a:ext uri="{63B3BB69-23CF-44E3-9099-C40C66FF867C}">
                  <a14:compatExt spid="_x0000_s1142"/>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143" name="Button 119" hidden="1">
              <a:extLst>
                <a:ext uri="{63B3BB69-23CF-44E3-9099-C40C66FF867C}">
                  <a14:compatExt spid="_x0000_s1143"/>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144" name="Button 120" hidden="1">
              <a:extLst>
                <a:ext uri="{63B3BB69-23CF-44E3-9099-C40C66FF867C}">
                  <a14:compatExt spid="_x0000_s1144"/>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145" name="Button 121" hidden="1">
              <a:extLst>
                <a:ext uri="{63B3BB69-23CF-44E3-9099-C40C66FF867C}">
                  <a14:compatExt spid="_x0000_s1145"/>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146" name="Button 122" hidden="1">
              <a:extLst>
                <a:ext uri="{63B3BB69-23CF-44E3-9099-C40C66FF867C}">
                  <a14:compatExt spid="_x0000_s1146"/>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147" name="Button 123" hidden="1">
              <a:extLst>
                <a:ext uri="{63B3BB69-23CF-44E3-9099-C40C66FF867C}">
                  <a14:compatExt spid="_x0000_s1147"/>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148" name="Button 124" hidden="1">
              <a:extLst>
                <a:ext uri="{63B3BB69-23CF-44E3-9099-C40C66FF867C}">
                  <a14:compatExt spid="_x0000_s1148"/>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149" name="Button 125" hidden="1">
              <a:extLst>
                <a:ext uri="{63B3BB69-23CF-44E3-9099-C40C66FF867C}">
                  <a14:compatExt spid="_x0000_s1149"/>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150" name="Button 126" hidden="1">
              <a:extLst>
                <a:ext uri="{63B3BB69-23CF-44E3-9099-C40C66FF867C}">
                  <a14:compatExt spid="_x0000_s1150"/>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151" name="Button 127" hidden="1">
              <a:extLst>
                <a:ext uri="{63B3BB69-23CF-44E3-9099-C40C66FF867C}">
                  <a14:compatExt spid="_x0000_s1151"/>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154" name="Button 130" hidden="1">
              <a:extLst>
                <a:ext uri="{63B3BB69-23CF-44E3-9099-C40C66FF867C}">
                  <a14:compatExt spid="_x0000_s1154"/>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155" name="Button 131" hidden="1">
              <a:extLst>
                <a:ext uri="{63B3BB69-23CF-44E3-9099-C40C66FF867C}">
                  <a14:compatExt spid="_x0000_s1155"/>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156" name="Button 132" hidden="1">
              <a:extLst>
                <a:ext uri="{63B3BB69-23CF-44E3-9099-C40C66FF867C}">
                  <a14:compatExt spid="_x0000_s1156"/>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157" name="Button 133" hidden="1">
              <a:extLst>
                <a:ext uri="{63B3BB69-23CF-44E3-9099-C40C66FF867C}">
                  <a14:compatExt spid="_x0000_s1157"/>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158" name="Button 134" hidden="1">
              <a:extLst>
                <a:ext uri="{63B3BB69-23CF-44E3-9099-C40C66FF867C}">
                  <a14:compatExt spid="_x0000_s1158"/>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159" name="Button 135" hidden="1">
              <a:extLst>
                <a:ext uri="{63B3BB69-23CF-44E3-9099-C40C66FF867C}">
                  <a14:compatExt spid="_x0000_s1159"/>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160" name="Button 136" hidden="1">
              <a:extLst>
                <a:ext uri="{63B3BB69-23CF-44E3-9099-C40C66FF867C}">
                  <a14:compatExt spid="_x0000_s1160"/>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161" name="Button 137" hidden="1">
              <a:extLst>
                <a:ext uri="{63B3BB69-23CF-44E3-9099-C40C66FF867C}">
                  <a14:compatExt spid="_x0000_s1161"/>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162" name="Button 138" hidden="1">
              <a:extLst>
                <a:ext uri="{63B3BB69-23CF-44E3-9099-C40C66FF867C}">
                  <a14:compatExt spid="_x0000_s116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163" name="Button 139" hidden="1">
              <a:extLst>
                <a:ext uri="{63B3BB69-23CF-44E3-9099-C40C66FF867C}">
                  <a14:compatExt spid="_x0000_s116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164" name="Button 140" hidden="1">
              <a:extLst>
                <a:ext uri="{63B3BB69-23CF-44E3-9099-C40C66FF867C}">
                  <a14:compatExt spid="_x0000_s116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165" name="Button 141" hidden="1">
              <a:extLst>
                <a:ext uri="{63B3BB69-23CF-44E3-9099-C40C66FF867C}">
                  <a14:compatExt spid="_x0000_s116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166" name="Button 142" hidden="1">
              <a:extLst>
                <a:ext uri="{63B3BB69-23CF-44E3-9099-C40C66FF867C}">
                  <a14:compatExt spid="_x0000_s116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168" name="Button 144" hidden="1">
              <a:extLst>
                <a:ext uri="{63B3BB69-23CF-44E3-9099-C40C66FF867C}">
                  <a14:compatExt spid="_x0000_s116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169" name="Button 145" hidden="1">
              <a:extLst>
                <a:ext uri="{63B3BB69-23CF-44E3-9099-C40C66FF867C}">
                  <a14:compatExt spid="_x0000_s116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170" name="Button 146" hidden="1">
              <a:extLst>
                <a:ext uri="{63B3BB69-23CF-44E3-9099-C40C66FF867C}">
                  <a14:compatExt spid="_x0000_s117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171" name="Button 147" hidden="1">
              <a:extLst>
                <a:ext uri="{63B3BB69-23CF-44E3-9099-C40C66FF867C}">
                  <a14:compatExt spid="_x0000_s117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172" name="Button 148" hidden="1">
              <a:extLst>
                <a:ext uri="{63B3BB69-23CF-44E3-9099-C40C66FF867C}">
                  <a14:compatExt spid="_x0000_s117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173" name="Button 149" hidden="1">
              <a:extLst>
                <a:ext uri="{63B3BB69-23CF-44E3-9099-C40C66FF867C}">
                  <a14:compatExt spid="_x0000_s117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174" name="Button 150" hidden="1">
              <a:extLst>
                <a:ext uri="{63B3BB69-23CF-44E3-9099-C40C66FF867C}">
                  <a14:compatExt spid="_x0000_s117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175" name="Button 151" hidden="1">
              <a:extLst>
                <a:ext uri="{63B3BB69-23CF-44E3-9099-C40C66FF867C}">
                  <a14:compatExt spid="_x0000_s117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176" name="Button 152" hidden="1">
              <a:extLst>
                <a:ext uri="{63B3BB69-23CF-44E3-9099-C40C66FF867C}">
                  <a14:compatExt spid="_x0000_s117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177" name="Button 153" hidden="1">
              <a:extLst>
                <a:ext uri="{63B3BB69-23CF-44E3-9099-C40C66FF867C}">
                  <a14:compatExt spid="_x0000_s117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178" name="Button 154" hidden="1">
              <a:extLst>
                <a:ext uri="{63B3BB69-23CF-44E3-9099-C40C66FF867C}">
                  <a14:compatExt spid="_x0000_s117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179" name="Button 155" hidden="1">
              <a:extLst>
                <a:ext uri="{63B3BB69-23CF-44E3-9099-C40C66FF867C}">
                  <a14:compatExt spid="_x0000_s117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180" name="Button 156" hidden="1">
              <a:extLst>
                <a:ext uri="{63B3BB69-23CF-44E3-9099-C40C66FF867C}">
                  <a14:compatExt spid="_x0000_s118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181" name="Button 157" hidden="1">
              <a:extLst>
                <a:ext uri="{63B3BB69-23CF-44E3-9099-C40C66FF867C}">
                  <a14:compatExt spid="_x0000_s118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182" name="Button 158" hidden="1">
              <a:extLst>
                <a:ext uri="{63B3BB69-23CF-44E3-9099-C40C66FF867C}">
                  <a14:compatExt spid="_x0000_s118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183" name="Button 159" hidden="1">
              <a:extLst>
                <a:ext uri="{63B3BB69-23CF-44E3-9099-C40C66FF867C}">
                  <a14:compatExt spid="_x0000_s118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184" name="Button 160" hidden="1">
              <a:extLst>
                <a:ext uri="{63B3BB69-23CF-44E3-9099-C40C66FF867C}">
                  <a14:compatExt spid="_x0000_s118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185" name="Button 161" hidden="1">
              <a:extLst>
                <a:ext uri="{63B3BB69-23CF-44E3-9099-C40C66FF867C}">
                  <a14:compatExt spid="_x0000_s118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186" name="Button 162" hidden="1">
              <a:extLst>
                <a:ext uri="{63B3BB69-23CF-44E3-9099-C40C66FF867C}">
                  <a14:compatExt spid="_x0000_s118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187" name="Button 163" hidden="1">
              <a:extLst>
                <a:ext uri="{63B3BB69-23CF-44E3-9099-C40C66FF867C}">
                  <a14:compatExt spid="_x0000_s118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188" name="Button 164" hidden="1">
              <a:extLst>
                <a:ext uri="{63B3BB69-23CF-44E3-9099-C40C66FF867C}">
                  <a14:compatExt spid="_x0000_s118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189" name="Button 165" hidden="1">
              <a:extLst>
                <a:ext uri="{63B3BB69-23CF-44E3-9099-C40C66FF867C}">
                  <a14:compatExt spid="_x0000_s118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192" name="Button 168" hidden="1">
              <a:extLst>
                <a:ext uri="{63B3BB69-23CF-44E3-9099-C40C66FF867C}">
                  <a14:compatExt spid="_x0000_s119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196" name="Button 172" hidden="1">
              <a:extLst>
                <a:ext uri="{63B3BB69-23CF-44E3-9099-C40C66FF867C}">
                  <a14:compatExt spid="_x0000_s119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197" name="Button 173" hidden="1">
              <a:extLst>
                <a:ext uri="{63B3BB69-23CF-44E3-9099-C40C66FF867C}">
                  <a14:compatExt spid="_x0000_s119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198" name="Button 174" hidden="1">
              <a:extLst>
                <a:ext uri="{63B3BB69-23CF-44E3-9099-C40C66FF867C}">
                  <a14:compatExt spid="_x0000_s119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199" name="Button 175" hidden="1">
              <a:extLst>
                <a:ext uri="{63B3BB69-23CF-44E3-9099-C40C66FF867C}">
                  <a14:compatExt spid="_x0000_s119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00" name="Button 176" hidden="1">
              <a:extLst>
                <a:ext uri="{63B3BB69-23CF-44E3-9099-C40C66FF867C}">
                  <a14:compatExt spid="_x0000_s120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01" name="Button 177" hidden="1">
              <a:extLst>
                <a:ext uri="{63B3BB69-23CF-44E3-9099-C40C66FF867C}">
                  <a14:compatExt spid="_x0000_s120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02" name="Button 178" hidden="1">
              <a:extLst>
                <a:ext uri="{63B3BB69-23CF-44E3-9099-C40C66FF867C}">
                  <a14:compatExt spid="_x0000_s1202"/>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03" name="Button 179" hidden="1">
              <a:extLst>
                <a:ext uri="{63B3BB69-23CF-44E3-9099-C40C66FF867C}">
                  <a14:compatExt spid="_x0000_s1203"/>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04" name="Button 180" hidden="1">
              <a:extLst>
                <a:ext uri="{63B3BB69-23CF-44E3-9099-C40C66FF867C}">
                  <a14:compatExt spid="_x0000_s1204"/>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05" name="Button 181" hidden="1">
              <a:extLst>
                <a:ext uri="{63B3BB69-23CF-44E3-9099-C40C66FF867C}">
                  <a14:compatExt spid="_x0000_s1205"/>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06" name="Button 182" hidden="1">
              <a:extLst>
                <a:ext uri="{63B3BB69-23CF-44E3-9099-C40C66FF867C}">
                  <a14:compatExt spid="_x0000_s1206"/>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07" name="Button 183" hidden="1">
              <a:extLst>
                <a:ext uri="{63B3BB69-23CF-44E3-9099-C40C66FF867C}">
                  <a14:compatExt spid="_x0000_s1207"/>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08" name="Button 184" hidden="1">
              <a:extLst>
                <a:ext uri="{63B3BB69-23CF-44E3-9099-C40C66FF867C}">
                  <a14:compatExt spid="_x0000_s1208"/>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09" name="Button 185" hidden="1">
              <a:extLst>
                <a:ext uri="{63B3BB69-23CF-44E3-9099-C40C66FF867C}">
                  <a14:compatExt spid="_x0000_s1209"/>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11" name="Button 187" hidden="1">
              <a:extLst>
                <a:ext uri="{63B3BB69-23CF-44E3-9099-C40C66FF867C}">
                  <a14:compatExt spid="_x0000_s1211"/>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12" name="Button 188" hidden="1">
              <a:extLst>
                <a:ext uri="{63B3BB69-23CF-44E3-9099-C40C66FF867C}">
                  <a14:compatExt spid="_x0000_s1212"/>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13" name="Button 189" hidden="1">
              <a:extLst>
                <a:ext uri="{63B3BB69-23CF-44E3-9099-C40C66FF867C}">
                  <a14:compatExt spid="_x0000_s1213"/>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14" name="Button 190" hidden="1">
              <a:extLst>
                <a:ext uri="{63B3BB69-23CF-44E3-9099-C40C66FF867C}">
                  <a14:compatExt spid="_x0000_s1214"/>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15" name="Button 191" hidden="1">
              <a:extLst>
                <a:ext uri="{63B3BB69-23CF-44E3-9099-C40C66FF867C}">
                  <a14:compatExt spid="_x0000_s1215"/>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16" name="Button 192" hidden="1">
              <a:extLst>
                <a:ext uri="{63B3BB69-23CF-44E3-9099-C40C66FF867C}">
                  <a14:compatExt spid="_x0000_s1216"/>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17" name="Button 193" hidden="1">
              <a:extLst>
                <a:ext uri="{63B3BB69-23CF-44E3-9099-C40C66FF867C}">
                  <a14:compatExt spid="_x0000_s1217"/>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18" name="Button 194" hidden="1">
              <a:extLst>
                <a:ext uri="{63B3BB69-23CF-44E3-9099-C40C66FF867C}">
                  <a14:compatExt spid="_x0000_s1218"/>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19" name="Button 195" hidden="1">
              <a:extLst>
                <a:ext uri="{63B3BB69-23CF-44E3-9099-C40C66FF867C}">
                  <a14:compatExt spid="_x0000_s1219"/>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20" name="Button 196" hidden="1">
              <a:extLst>
                <a:ext uri="{63B3BB69-23CF-44E3-9099-C40C66FF867C}">
                  <a14:compatExt spid="_x0000_s1220"/>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21" name="Button 197" hidden="1">
              <a:extLst>
                <a:ext uri="{63B3BB69-23CF-44E3-9099-C40C66FF867C}">
                  <a14:compatExt spid="_x0000_s1221"/>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22" name="Button 198" hidden="1">
              <a:extLst>
                <a:ext uri="{63B3BB69-23CF-44E3-9099-C40C66FF867C}">
                  <a14:compatExt spid="_x0000_s1222"/>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23" name="Button 199" hidden="1">
              <a:extLst>
                <a:ext uri="{63B3BB69-23CF-44E3-9099-C40C66FF867C}">
                  <a14:compatExt spid="_x0000_s1223"/>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24" name="Button 200" hidden="1">
              <a:extLst>
                <a:ext uri="{63B3BB69-23CF-44E3-9099-C40C66FF867C}">
                  <a14:compatExt spid="_x0000_s1224"/>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25" name="Button 201" hidden="1">
              <a:extLst>
                <a:ext uri="{63B3BB69-23CF-44E3-9099-C40C66FF867C}">
                  <a14:compatExt spid="_x0000_s1225"/>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26" name="Button 202" hidden="1">
              <a:extLst>
                <a:ext uri="{63B3BB69-23CF-44E3-9099-C40C66FF867C}">
                  <a14:compatExt spid="_x0000_s1226"/>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27" name="Button 203" hidden="1">
              <a:extLst>
                <a:ext uri="{63B3BB69-23CF-44E3-9099-C40C66FF867C}">
                  <a14:compatExt spid="_x0000_s1227"/>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28" name="Button 204" hidden="1">
              <a:extLst>
                <a:ext uri="{63B3BB69-23CF-44E3-9099-C40C66FF867C}">
                  <a14:compatExt spid="_x0000_s1228"/>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29" name="Button 205" hidden="1">
              <a:extLst>
                <a:ext uri="{63B3BB69-23CF-44E3-9099-C40C66FF867C}">
                  <a14:compatExt spid="_x0000_s1229"/>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30" name="Button 206" hidden="1">
              <a:extLst>
                <a:ext uri="{63B3BB69-23CF-44E3-9099-C40C66FF867C}">
                  <a14:compatExt spid="_x0000_s1230"/>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31" name="Button 207" hidden="1">
              <a:extLst>
                <a:ext uri="{63B3BB69-23CF-44E3-9099-C40C66FF867C}">
                  <a14:compatExt spid="_x0000_s1231"/>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B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B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B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B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C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C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D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D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D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D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D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D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E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E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F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3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3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3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B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B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B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B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B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B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C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E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E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F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0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A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Lebron/Desktop/Plan%20Anual%20de%20Compras%20y%20contrataciones%2020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ropbox/DOCUMENTO%20COMPARTIDOS%20CESFRON%20DROPBOX/DOCUEMNTOS%202023/PACC_2022_CESFRO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definedNames>
      <definedName name="Sheet1.deleteProcedure"/>
      <definedName name="Sheet1.deleteRow"/>
      <definedName name="Sheet1.InsertNewTableRow"/>
    </definedNames>
    <sheetDataSet>
      <sheetData sheetId="0"/>
      <sheetData sheetId="1"/>
      <sheetData sheetId="2">
        <row r="3">
          <cell r="A3" t="str">
            <v>CIBAO NORTE</v>
          </cell>
          <cell r="B3" t="str">
            <v>CIBAO NORTE</v>
          </cell>
          <cell r="C3" t="str">
            <v>Santiago</v>
          </cell>
          <cell r="E3" t="str">
            <v>Santiago</v>
          </cell>
          <cell r="F3" t="str">
            <v>Santiago de los Caballeros</v>
          </cell>
          <cell r="I3" t="str">
            <v>Arenoso</v>
          </cell>
          <cell r="J3" t="str">
            <v>Arenoso</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Q6" t="str">
            <v>Ciento</v>
          </cell>
        </row>
        <row r="7">
          <cell r="A7" t="str">
            <v>VALDESIA</v>
          </cell>
          <cell r="B7" t="str">
            <v>CIBAO SUR</v>
          </cell>
          <cell r="C7" t="str">
            <v>Monseñor Nouel</v>
          </cell>
          <cell r="E7" t="str">
            <v>Santiago</v>
          </cell>
          <cell r="F7" t="str">
            <v>Licey al Medio</v>
          </cell>
          <cell r="I7" t="str">
            <v>Hostos</v>
          </cell>
          <cell r="J7" t="str">
            <v>Hostos</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Q12" t="str">
            <v>Gramo</v>
          </cell>
        </row>
        <row r="13">
          <cell r="B13" t="str">
            <v>CIBAO NOROESTE</v>
          </cell>
          <cell r="C13" t="str">
            <v>Valverde</v>
          </cell>
          <cell r="E13" t="str">
            <v>Puerto Plata</v>
          </cell>
          <cell r="F13" t="str">
            <v>Altamira</v>
          </cell>
          <cell r="I13" t="str">
            <v>San Fco. de Macorís</v>
          </cell>
          <cell r="J13" t="str">
            <v>Jaya</v>
          </cell>
          <cell r="Q13" t="str">
            <v>Hora</v>
          </cell>
        </row>
        <row r="14">
          <cell r="B14" t="str">
            <v>CIBAO NOROESTE</v>
          </cell>
          <cell r="C14" t="str">
            <v>Santiago Rodriguez</v>
          </cell>
          <cell r="E14" t="str">
            <v>Puerto Plata</v>
          </cell>
          <cell r="F14" t="str">
            <v>Guananico</v>
          </cell>
          <cell r="I14" t="str">
            <v>San Fco. de Macorís</v>
          </cell>
          <cell r="J14" t="str">
            <v>La Peña</v>
          </cell>
          <cell r="Q14" t="str">
            <v>Hora Hombre</v>
          </cell>
        </row>
        <row r="15">
          <cell r="B15" t="str">
            <v>CIBAO NOROESTE</v>
          </cell>
          <cell r="C15" t="str">
            <v>Montecristi</v>
          </cell>
          <cell r="E15" t="str">
            <v>Puerto Plata</v>
          </cell>
          <cell r="F15" t="str">
            <v>Imbert</v>
          </cell>
          <cell r="I15" t="str">
            <v>San Fco. de Macorís</v>
          </cell>
          <cell r="J15" t="str">
            <v>San Fco. de Macorís</v>
          </cell>
          <cell r="Q15" t="str">
            <v>Kilogramo</v>
          </cell>
        </row>
        <row r="16">
          <cell r="B16" t="str">
            <v>CIBAO NOROESTE</v>
          </cell>
          <cell r="C16" t="str">
            <v>Dajabón</v>
          </cell>
          <cell r="E16" t="str">
            <v>Puerto Plata</v>
          </cell>
          <cell r="F16" t="str">
            <v>Los Hidalgos</v>
          </cell>
          <cell r="I16" t="str">
            <v>Villa Riva</v>
          </cell>
          <cell r="J16" t="str">
            <v>Agua Santa del Yuna</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efreshError="1">
        <row r="2">
          <cell r="P2" t="str">
            <v>Un</v>
          </cell>
          <cell r="Q2" t="str">
            <v>Desc.</v>
          </cell>
        </row>
        <row r="3">
          <cell r="P3" t="str">
            <v>CAJ</v>
          </cell>
          <cell r="Q3" t="str">
            <v>Caja</v>
          </cell>
        </row>
        <row r="4">
          <cell r="P4" t="str">
            <v>CM</v>
          </cell>
          <cell r="Q4" t="str">
            <v>Centímetro</v>
          </cell>
        </row>
        <row r="5">
          <cell r="P5" t="str">
            <v>CM2</v>
          </cell>
          <cell r="Q5" t="str">
            <v>Centímetro Cuadrado</v>
          </cell>
        </row>
        <row r="6">
          <cell r="P6" t="str">
            <v>CT</v>
          </cell>
          <cell r="Q6" t="str">
            <v>Ciento</v>
          </cell>
        </row>
        <row r="7">
          <cell r="P7" t="str">
            <v>DEC</v>
          </cell>
          <cell r="Q7" t="str">
            <v>Decena</v>
          </cell>
        </row>
        <row r="8">
          <cell r="P8" t="str">
            <v>DM</v>
          </cell>
          <cell r="Q8" t="str">
            <v>Decímetro</v>
          </cell>
        </row>
        <row r="9">
          <cell r="P9" t="str">
            <v>DÍA</v>
          </cell>
          <cell r="Q9" t="str">
            <v>Día</v>
          </cell>
        </row>
        <row r="10">
          <cell r="P10" t="str">
            <v>DOC</v>
          </cell>
          <cell r="Q10" t="str">
            <v>Docena</v>
          </cell>
        </row>
        <row r="11">
          <cell r="P11" t="str">
            <v>GAL</v>
          </cell>
          <cell r="Q11" t="str">
            <v>Galón</v>
          </cell>
        </row>
        <row r="12">
          <cell r="P12" t="str">
            <v>G</v>
          </cell>
          <cell r="Q12" t="str">
            <v>Gramo</v>
          </cell>
        </row>
        <row r="13">
          <cell r="P13" t="str">
            <v>H</v>
          </cell>
          <cell r="Q13" t="str">
            <v>Hora</v>
          </cell>
        </row>
        <row r="14">
          <cell r="P14" t="str">
            <v>H/H</v>
          </cell>
          <cell r="Q14" t="str">
            <v>Hora Hombre</v>
          </cell>
        </row>
        <row r="15">
          <cell r="P15" t="str">
            <v>KG</v>
          </cell>
          <cell r="Q15" t="str">
            <v>Kilogramo</v>
          </cell>
        </row>
        <row r="16">
          <cell r="P16" t="str">
            <v>KM</v>
          </cell>
          <cell r="Q16" t="str">
            <v>Kilómetro</v>
          </cell>
        </row>
        <row r="17">
          <cell r="P17" t="str">
            <v>KM2</v>
          </cell>
          <cell r="Q17" t="str">
            <v>Kilómetro cuadrado</v>
          </cell>
        </row>
        <row r="18">
          <cell r="P18" t="str">
            <v>LB</v>
          </cell>
          <cell r="Q18" t="str">
            <v>Libra </v>
          </cell>
        </row>
        <row r="19">
          <cell r="P19" t="str">
            <v>L</v>
          </cell>
          <cell r="Q19" t="str">
            <v>Litro</v>
          </cell>
        </row>
        <row r="20">
          <cell r="P20" t="str">
            <v>MES</v>
          </cell>
          <cell r="Q20" t="str">
            <v>Mes</v>
          </cell>
        </row>
        <row r="21">
          <cell r="P21" t="str">
            <v>M</v>
          </cell>
          <cell r="Q21" t="str">
            <v>Metro</v>
          </cell>
        </row>
        <row r="22">
          <cell r="P22" t="str">
            <v>M2</v>
          </cell>
          <cell r="Q22" t="str">
            <v>Metro cuadrado</v>
          </cell>
        </row>
        <row r="23">
          <cell r="P23" t="str">
            <v>M3</v>
          </cell>
          <cell r="Q23" t="str">
            <v>Metro cúbico</v>
          </cell>
        </row>
        <row r="24">
          <cell r="P24" t="str">
            <v>MG</v>
          </cell>
          <cell r="Q24" t="str">
            <v>Miligramo</v>
          </cell>
        </row>
        <row r="25">
          <cell r="P25" t="str">
            <v>MM</v>
          </cell>
          <cell r="Q25" t="str">
            <v>Milímetro</v>
          </cell>
        </row>
        <row r="26">
          <cell r="P26" t="str">
            <v>MI</v>
          </cell>
          <cell r="Q26" t="str">
            <v>Milla</v>
          </cell>
        </row>
        <row r="27">
          <cell r="P27" t="str">
            <v>MIL</v>
          </cell>
          <cell r="Q27" t="str">
            <v>Millar</v>
          </cell>
        </row>
        <row r="28">
          <cell r="P28" t="str">
            <v>OZ</v>
          </cell>
          <cell r="Q28" t="str">
            <v>Onza</v>
          </cell>
        </row>
        <row r="29">
          <cell r="P29" t="str">
            <v>PAQ</v>
          </cell>
          <cell r="Q29" t="str">
            <v>Paquete</v>
          </cell>
        </row>
        <row r="30">
          <cell r="P30" t="str">
            <v>FT</v>
          </cell>
          <cell r="Q30" t="str">
            <v>Pie</v>
          </cell>
        </row>
        <row r="31">
          <cell r="P31" t="str">
            <v>FT2</v>
          </cell>
          <cell r="Q31" t="str">
            <v>Pie cuadrado</v>
          </cell>
        </row>
        <row r="32">
          <cell r="P32" t="str">
            <v>FT3</v>
          </cell>
          <cell r="Q32" t="str">
            <v>Pie cúbico</v>
          </cell>
        </row>
        <row r="33">
          <cell r="P33" t="str">
            <v>IN</v>
          </cell>
          <cell r="Q33" t="str">
            <v>Pulgada</v>
          </cell>
        </row>
        <row r="34">
          <cell r="P34" t="str">
            <v>PULG</v>
          </cell>
          <cell r="Q34" t="str">
            <v>Pulgada</v>
          </cell>
        </row>
        <row r="35">
          <cell r="P35" t="str">
            <v>IN2</v>
          </cell>
          <cell r="Q35" t="str">
            <v>Pulgada cuadrada</v>
          </cell>
        </row>
        <row r="36">
          <cell r="P36" t="str">
            <v>500UD</v>
          </cell>
          <cell r="Q36" t="str">
            <v>Quinientas unidades</v>
          </cell>
        </row>
        <row r="37">
          <cell r="P37" t="str">
            <v>Q</v>
          </cell>
          <cell r="Q37" t="str">
            <v>Quintal</v>
          </cell>
        </row>
        <row r="38">
          <cell r="P38" t="str">
            <v>RESMA</v>
          </cell>
          <cell r="Q38" t="str">
            <v>Resma</v>
          </cell>
        </row>
        <row r="39">
          <cell r="P39" t="str">
            <v>SEM</v>
          </cell>
          <cell r="Q39" t="str">
            <v>Semana</v>
          </cell>
        </row>
        <row r="40">
          <cell r="P40" t="str">
            <v>TON</v>
          </cell>
          <cell r="Q40" t="str">
            <v>Tonelada</v>
          </cell>
        </row>
        <row r="41">
          <cell r="P41" t="str">
            <v>UD</v>
          </cell>
          <cell r="Q41" t="str">
            <v>Unidad</v>
          </cell>
        </row>
        <row r="42">
          <cell r="P42" t="str">
            <v>YD</v>
          </cell>
          <cell r="Q42" t="str">
            <v>Yarda</v>
          </cell>
        </row>
        <row r="43">
          <cell r="P43" t="str">
            <v>YD2</v>
          </cell>
          <cell r="Q43" t="str">
            <v>Yarda cuadrada</v>
          </cell>
        </row>
      </sheetData>
      <sheetData sheetId="3" refreshError="1"/>
      <sheetData sheetId="4" refreshError="1"/>
    </sheetDataSet>
  </externalBook>
</externalLink>
</file>

<file path=xl/tables/table1.xml><?xml version="1.0" encoding="utf-8"?>
<table xmlns="http://schemas.openxmlformats.org/spreadsheetml/2006/main" id="1" name="Table4" displayName="Table4" ref="A22:F24" totalsRowShown="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id="2" name="Table32" displayName="Table32" ref="A34:F35" totalsRowShown="0">
  <autoFilter ref="A34:F35"/>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3" name="Table33" displayName="Table33" ref="A45:F46" totalsRowShown="0">
  <autoFilter ref="A45:F46"/>
  <tableColumns count="6">
    <tableColumn id="1" name="CÓDIGO CATÁLOGO" dataDxfId="5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4" name="Table36" displayName="Table36" ref="A56:F57" totalsRowShown="0">
  <autoFilter ref="A56:F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5" name="Table37" displayName="Table37" ref="A67:F68" totalsRowShown="0">
  <autoFilter ref="A67:F68"/>
  <tableColumns count="6">
    <tableColumn id="1" name="CÓDIGO CATÁLOGO" dataDxfId="5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6" name="Table38" displayName="Table38" ref="A78:F88" totalsRowShown="0">
  <autoFilter ref="A78:F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7" name="Table39" displayName="Table39" ref="A98:F104" totalsRowShown="0">
  <autoFilter ref="A98:F1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8" name="Table310" displayName="Table310" ref="A114:F115" totalsRowShown="0">
  <autoFilter ref="A114:F115"/>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tableColumn id="4" name="CANTIDAD TOTAL ESTIMADA" dataDxfId="55" dataCellStyle="ArticleBody"/>
    <tableColumn id="5" name="PRECIO UNITARIO ESTIMADO" dataDxfId="5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9" name="Table311" displayName="Table311" ref="A125:F172" totalsRowShown="0">
  <autoFilter ref="A125:F172"/>
  <tableColumns count="6">
    <tableColumn id="1" name="CÓDIGO CATÁLOGO"/>
    <tableColumn id="2" name="ARTÍCULO">
      <calculatedColumnFormula>IFERROR(INDEX(UNSPSCDes,MATCH(INDIRECT(ADDRESS(ROW(),COLUMN()-1,4)),UNSPSCCode,0)),"")</calculatedColumnFormula>
    </tableColumn>
    <tableColumn id="3" name="UNIDAD DE MEDIDA" dataDxfId="53" dataCellStyle="ArticleBody"/>
    <tableColumn id="4" name="CANTIDAD TOTAL ESTIMADA" dataDxfId="52" dataCellStyle="ArticleBody_UNSCPCDescription"/>
    <tableColumn id="5" name="PRECIO UNITARIO ESTIMADO" dataDxfId="51" dataCellStyle="Millares"/>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0" name="Table312" displayName="Table312" ref="A182:F229" totalsRowShown="0">
  <autoFilter ref="A182:F2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1" name="Table313" displayName="Table313" ref="A239:F277" totalsRowShown="0">
  <autoFilter ref="A239:F277"/>
  <tableColumns count="6">
    <tableColumn id="1" name="CÓDIGO CATÁLOGO"/>
    <tableColumn id="2" name="ARTÍCULO">
      <calculatedColumnFormula>IFERROR(INDEX(UNSPSCDes,MATCH(INDIRECT(ADDRESS(ROW(),COLUMN()-1,4)),UNSPSCCode,0)),"")</calculatedColumnFormula>
    </tableColumn>
    <tableColumn id="3" name="UNIDAD DE MEDIDA" dataDxfId="5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2" name="Table315" displayName="Table315" ref="A287:F325" totalsRowShown="0">
  <autoFilter ref="A287:F325"/>
  <tableColumns count="6">
    <tableColumn id="1" name="CÓDIGO CATÁLOGO"/>
    <tableColumn id="2" name="ARTÍCULO">
      <calculatedColumnFormula>IFERROR(INDEX(UNSPSCDes,MATCH(INDIRECT(ADDRESS(ROW(),COLUMN()-1,4)),UNSPSCCode,0)),"")</calculatedColumnFormula>
    </tableColumn>
    <tableColumn id="3" name="UNIDAD DE MEDIDA" dataDxfId="49" dataCellStyle="ArticleBody"/>
    <tableColumn id="4" name="CANTIDAD TOTAL ESTIMADA" dataDxfId="48" dataCellStyle="ArticleBody"/>
    <tableColumn id="5" name="PRECIO UNITARIO ESTIMADO" dataDxfId="4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3" name="Table316" displayName="Table316" ref="A335:F359" totalsRowShown="0">
  <autoFilter ref="A335:F359"/>
  <tableColumns count="6">
    <tableColumn id="1" name="CÓDIGO CATÁLOGO"/>
    <tableColumn id="2" name="ARTÍCULO">
      <calculatedColumnFormula>IFERROR(INDEX(UNSPSCDes,MATCH(INDIRECT(ADDRESS(ROW(),COLUMN()-1,4)),UNSPSCCode,0)),"")</calculatedColumnFormula>
    </tableColumn>
    <tableColumn id="3" name="UNIDAD DE MEDIDA" dataCellStyle="ArticleBody_UNSCPCDescription"/>
    <tableColumn id="4" name="CANTIDAD TOTAL ESTIMADA" dataCellStyle="ArticleBody_UNSCPCDescription"/>
    <tableColumn id="5" name="PRECIO UNITARIO ESTIMADO"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4" name="Table314" displayName="Table314" ref="A369:F370" totalsRowShown="0">
  <autoFilter ref="A369:F3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5" name="Table317" displayName="Table317" ref="A380:F404" totalsRowShown="0">
  <autoFilter ref="A380:F404"/>
  <tableColumns count="6">
    <tableColumn id="1" name="CÓDIGO CATÁLOGO"/>
    <tableColumn id="2" name="ARTÍCULO">
      <calculatedColumnFormula>IFERROR(INDEX(UNSPSCDes,MATCH(INDIRECT(ADDRESS(ROW(),COLUMN()-1,4)),UNSPSCCode,0)),"")</calculatedColumnFormula>
    </tableColumn>
    <tableColumn id="3" name="UNIDAD DE MEDIDA" dataCellStyle="ArticleBody_UNSCPCDescription"/>
    <tableColumn id="4" name="CANTIDAD TOTAL ESTIMADA" dataCellStyle="ArticleBody_UNSCPCDescription"/>
    <tableColumn id="5" name="PRECIO UNITARIO ESTIMADO"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6" name="Table318" displayName="Table318" ref="A414:F415" totalsRowShown="0">
  <autoFilter ref="A414:F415"/>
  <tableColumns count="6">
    <tableColumn id="1" name="CÓDIGO CATÁLOGO" dataDxfId="4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7" name="Table319" displayName="Table319" ref="A425:F426" totalsRowShown="0">
  <autoFilter ref="A425:F4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8" name="Table321" displayName="Table321" ref="A436:F460" totalsRowShown="0">
  <autoFilter ref="A436:F4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19" name="Table322" displayName="Table322" ref="A470:F494" totalsRowShown="0">
  <autoFilter ref="A470:F494"/>
  <tableColumns count="6">
    <tableColumn id="1" name="CÓDIGO CATÁLOGO"/>
    <tableColumn id="2" name="ARTÍCULO">
      <calculatedColumnFormula>IFERROR(INDEX(UNSPSCDes,MATCH(INDIRECT(ADDRESS(ROW(),COLUMN()-1,4)),UNSPSCCode,0)),"")</calculatedColumnFormula>
    </tableColumn>
    <tableColumn id="3" name="UNIDAD DE MEDIDA" dataDxfId="45" dataCellStyle="ArticleBody"/>
    <tableColumn id="4" name="CANTIDAD TOTAL ESTIMADA" dataDxfId="44" dataCellStyle="ArticleBody"/>
    <tableColumn id="5" name="PRECIO UNITARIO ESTIMADO" dataDxfId="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0" name="Table323" displayName="Table323" ref="A504:F527" totalsRowShown="0">
  <autoFilter ref="A504:F527"/>
  <tableColumns count="6">
    <tableColumn id="1" name="CÓDIGO CATÁLOGO" dataDxfId="42" dataCellStyle="ArticleBody"/>
    <tableColumn id="2" name="ARTÍCULO">
      <calculatedColumnFormula>IFERROR(INDEX(UNSPSCDes,MATCH(INDIRECT(ADDRESS(ROW(),COLUMN()-1,4)),UNSPSCCode,0)),"")</calculatedColumnFormula>
    </tableColumn>
    <tableColumn id="3" name="UNIDAD DE MEDIDA" dataDxfId="41" dataCellStyle="ArticleBody"/>
    <tableColumn id="4" name="CANTIDAD TOTAL ESTIMADA" dataDxfId="40" dataCellStyle="ArticleBody"/>
    <tableColumn id="5" name="PRECIO UNITARIO ESTIMADO" dataDxfId="3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1" name="Table324" displayName="Table324" ref="A537:F551" totalsRowShown="0">
  <autoFilter ref="A537:F551"/>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tableColumn id="4" name="CANTIDAD TOTAL ESTIMADA" dataDxfId="37"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2" name="Table325" displayName="Table325" ref="A561:F575" totalsRowShown="0">
  <autoFilter ref="A561:F575"/>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dataDxfId="35" dataCellStyle="ArticleBody"/>
    <tableColumn id="4" name="CANTIDAD TOTAL ESTIMADA" dataDxfId="34" dataCellStyle="ArticleBody"/>
    <tableColumn id="5" name="PRECIO UNITARIO ESTIMADO" dataDxfId="3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3" name="Table326" displayName="Table326" ref="A585:F586" totalsRowShown="0">
  <autoFilter ref="A585:F586"/>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4" name="Table327" displayName="Table327" ref="A596:F597" totalsRowShown="0">
  <autoFilter ref="A596:F597"/>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5" name="Table328" displayName="Table328" ref="A607:F666" totalsRowShown="0">
  <autoFilter ref="A607:F6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30"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6" name="Table329" displayName="Table329" ref="A676:F732" totalsRowShown="0">
  <autoFilter ref="A676:F732"/>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tableColumn id="4" name="CANTIDAD TOTAL ESTIMADA" dataDxfId="28" dataCellStyle="ArticleBody"/>
    <tableColumn id="5" name="PRECIO UNITARIO ESTIMADO" dataDxfId="2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7" name="Table330" displayName="Table330" ref="A742:F743" totalsRowShown="0">
  <autoFilter ref="A742:F7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8" name="Table331" displayName="Table331" ref="A753:F760" totalsRowShown="0">
  <autoFilter ref="A753:F7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29" name="Table332" displayName="Table332" ref="A770:F771" totalsRowShown="0">
  <autoFilter ref="A770:F771"/>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0" name="Table333" displayName="Table333" ref="A781:F782" totalsRowShown="0">
  <autoFilter ref="A781:F782"/>
  <tableColumns count="6">
    <tableColumn id="1" name="CÓDIGO CATÁLOGO" dataDxfId="2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1" name="Table334" displayName="Table334" ref="A792:F796" totalsRowShown="0">
  <autoFilter ref="A792:F7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2" name="Table335" displayName="Table335" ref="A806:F810" totalsRowShown="0">
  <autoFilter ref="A806:F810"/>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dataDxfId="21" dataCellStyle="ArticleBody"/>
    <tableColumn id="4" name="CANTIDAD TOTAL ESTIMADA" dataDxfId="20" dataCellStyle="ArticleBody"/>
    <tableColumn id="5" name="PRECIO UNITARIO ESTIMADO" dataDxfId="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3" name="Table336" displayName="Table336" ref="A820:F827" totalsRowShown="0">
  <autoFilter ref="A820:F827"/>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dataDxfId="17" dataCellStyle="ArticleBody"/>
    <tableColumn id="4" name="CANTIDAD TOTAL ESTIMADA" dataDxfId="16" dataCellStyle="ArticleBody"/>
    <tableColumn id="5" name="PRECIO UNITARIO ESTIMADO" dataDxfId="1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4" name="Table337" displayName="Table337" ref="A837:F862" totalsRowShown="0">
  <autoFilter ref="A837:F862"/>
  <tableColumns count="6">
    <tableColumn id="1" name="CÓDIGO CATÁLOGO"/>
    <tableColumn id="2" name="ARTÍCULO">
      <calculatedColumnFormula>IFERROR(INDEX(UNSPSCDes,MATCH(INDIRECT(ADDRESS(ROW(),COLUMN()-1,4)),UNSPSCCode,0)),"")</calculatedColumnFormula>
    </tableColumn>
    <tableColumn id="3" name="UNIDAD DE MEDIDA" dataDxfId="14">
      <calculatedColumnFormula>IFERROR(VLOOKUP("UD",'[2]Informacion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5" name="Table338" displayName="Table338" ref="A872:F879" totalsRowShown="0">
  <autoFilter ref="A872:F879"/>
  <tableColumns count="6">
    <tableColumn id="1" name="CÓDIGO CATÁLOGO"/>
    <tableColumn id="2" name="ARTÍCULO">
      <calculatedColumnFormula>IFERROR(INDEX(UNSPSCDes,MATCH(INDIRECT(ADDRESS(ROW(),COLUMN()-1,4)),UNSPSCCode,0)),"")</calculatedColumnFormula>
    </tableColumn>
    <tableColumn id="3" name="UNIDAD DE MEDIDA" dataDxfId="13">
      <calculatedColumnFormula>IFERROR(VLOOKUP("UD",'[2]Informacion '!P:Q,2,FALSE),"")</calculatedColumnFormula>
    </tableColumn>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6" name="Table339" displayName="Table339" ref="A889:F903" totalsRowShown="0">
  <autoFilter ref="A889:F9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7" name="Table340" displayName="Table340" ref="A913:F951" totalsRowShown="0">
  <autoFilter ref="A913:F951"/>
  <tableColumns count="6">
    <tableColumn id="1" name="CÓDIGO CATÁLOGO" dataDxfId="12" dataCellStyle="ArticleBody"/>
    <tableColumn id="2" name="ARTÍCULO">
      <calculatedColumnFormula>IFERROR(INDEX(UNSPSCDes,MATCH(INDIRECT(ADDRESS(ROW(),COLUMN()-1,4)),UNSPSCCode,0)),"")</calculatedColumnFormula>
    </tableColumn>
    <tableColumn id="3" name="UNIDAD DE MEDIDA"/>
    <tableColumn id="4" name="CANTIDAD TOTAL ESTIMADA" dataDxfId="11" dataCellStyle="ArticleBody"/>
    <tableColumn id="5" name="PRECIO UNITARIO ESTIMADO" dataDxfId="1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8" name="Table341" displayName="Table341" ref="A961:F968" totalsRowShown="0">
  <autoFilter ref="A961:F968"/>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tableColumn id="4" name="CANTIDAD TOTAL ESTIMADA" dataDxfId="8"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39" name="Table342" displayName="Table342" ref="A978:F1044" totalsRowShown="0">
  <autoFilter ref="A978:F1044"/>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tableColumn id="4" name="CANTIDAD TOTAL ESTIMADA" dataDxfId="6"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0" name="Table343" displayName="Table343" ref="A1054:F1071" totalsRowShown="0">
  <autoFilter ref="A1054:F1071"/>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dataDxfId="4" dataCellStyle="ArticleBody"/>
    <tableColumn id="4" name="CANTIDAD TOTAL ESTIMADA" dataDxfId="3"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1" name="Table344" displayName="Table344" ref="A1081:F1131" totalsRowShown="0">
  <autoFilter ref="A1081:F11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2"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2" name="Table345" displayName="Table345" ref="A1141:F1154" totalsRowShown="0">
  <autoFilter ref="A1141:F11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3" name="Table347" displayName="Table347" ref="A1164:F1180" totalsRowShown="0">
  <autoFilter ref="A1164:F11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4" name="Table346" displayName="Table346" ref="A1190:F1200" totalsRowShown="0">
  <autoFilter ref="A1190:F1200"/>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tableColumn id="4" name="CANTIDAD TOTAL ESTIMADA" dataDxfId="0"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5" name="Table348" displayName="Table348" ref="A1210:F1220" totalsRowShown="0">
  <autoFilter ref="A1210:F12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ctrlProp" Target="../ctrlProps/ctrlProp767.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170" Type="http://schemas.openxmlformats.org/officeDocument/2006/relationships/ctrlProp" Target="../ctrlProps/ctrlProp168.xml"/><Relationship Id="rId836" Type="http://schemas.openxmlformats.org/officeDocument/2006/relationships/ctrlProp" Target="../ctrlProps/ctrlProp834.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847" Type="http://schemas.openxmlformats.org/officeDocument/2006/relationships/ctrlProp" Target="../ctrlProps/ctrlProp845.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ctrlProp" Target="../ctrlProps/ctrlProp691.xml"/><Relationship Id="rId707" Type="http://schemas.openxmlformats.org/officeDocument/2006/relationships/ctrlProp" Target="../ctrlProps/ctrlProp705.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ctrlProp" Target="../ctrlProps/ctrlProp75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858" Type="http://schemas.openxmlformats.org/officeDocument/2006/relationships/table" Target="../tables/table8.xml"/><Relationship Id="rId497" Type="http://schemas.openxmlformats.org/officeDocument/2006/relationships/ctrlProp" Target="../ctrlProps/ctrlProp495.xml"/><Relationship Id="rId620" Type="http://schemas.openxmlformats.org/officeDocument/2006/relationships/ctrlProp" Target="../ctrlProps/ctrlProp618.xml"/><Relationship Id="rId718" Type="http://schemas.openxmlformats.org/officeDocument/2006/relationships/ctrlProp" Target="../ctrlProps/ctrlProp716.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ctrlProp" Target="../ctrlProps/ctrlProp769.xml"/><Relationship Id="rId869" Type="http://schemas.openxmlformats.org/officeDocument/2006/relationships/table" Target="../tables/table19.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ctrlProp" Target="../ctrlProps/ctrlProp727.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ctrlProp" Target="../ctrlProps/ctrlProp780.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93" Type="http://schemas.openxmlformats.org/officeDocument/2006/relationships/ctrlProp" Target="../ctrlProps/ctrlProp791.xml"/><Relationship Id="rId807" Type="http://schemas.openxmlformats.org/officeDocument/2006/relationships/ctrlProp" Target="../ctrlProps/ctrlProp805.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60" Type="http://schemas.openxmlformats.org/officeDocument/2006/relationships/table" Target="../tables/table10.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ctrlProp" Target="../ctrlProps/ctrlProp718.xml"/><Relationship Id="rId818" Type="http://schemas.openxmlformats.org/officeDocument/2006/relationships/ctrlProp" Target="../ctrlProps/ctrlProp816.xml"/><Relationship Id="rId152" Type="http://schemas.openxmlformats.org/officeDocument/2006/relationships/ctrlProp" Target="../ctrlProps/ctrlProp150.xml"/><Relationship Id="rId457" Type="http://schemas.openxmlformats.org/officeDocument/2006/relationships/ctrlProp" Target="../ctrlProps/ctrlProp455.xml"/><Relationship Id="rId261" Type="http://schemas.openxmlformats.org/officeDocument/2006/relationships/ctrlProp" Target="../ctrlProps/ctrlProp259.xml"/><Relationship Id="rId499" Type="http://schemas.openxmlformats.org/officeDocument/2006/relationships/ctrlProp" Target="../ctrlProps/ctrlProp497.xml"/><Relationship Id="rId664" Type="http://schemas.openxmlformats.org/officeDocument/2006/relationships/ctrlProp" Target="../ctrlProps/ctrlProp662.xml"/><Relationship Id="rId871" Type="http://schemas.openxmlformats.org/officeDocument/2006/relationships/table" Target="../tables/table21.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ctrlProp" Target="../ctrlProps/ctrlProp357.xml"/><Relationship Id="rId524" Type="http://schemas.openxmlformats.org/officeDocument/2006/relationships/ctrlProp" Target="../ctrlProps/ctrlProp522.xml"/><Relationship Id="rId566" Type="http://schemas.openxmlformats.org/officeDocument/2006/relationships/ctrlProp" Target="../ctrlProps/ctrlProp564.xml"/><Relationship Id="rId731" Type="http://schemas.openxmlformats.org/officeDocument/2006/relationships/ctrlProp" Target="../ctrlProps/ctrlProp729.xml"/><Relationship Id="rId773" Type="http://schemas.openxmlformats.org/officeDocument/2006/relationships/ctrlProp" Target="../ctrlProps/ctrlProp771.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ctrlProp" Target="../ctrlProps/ctrlProp368.xml"/><Relationship Id="rId426" Type="http://schemas.openxmlformats.org/officeDocument/2006/relationships/ctrlProp" Target="../ctrlProps/ctrlProp424.xml"/><Relationship Id="rId633" Type="http://schemas.openxmlformats.org/officeDocument/2006/relationships/ctrlProp" Target="../ctrlProps/ctrlProp631.xml"/><Relationship Id="rId829" Type="http://schemas.openxmlformats.org/officeDocument/2006/relationships/ctrlProp" Target="../ctrlProps/ctrlProp827.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840" Type="http://schemas.openxmlformats.org/officeDocument/2006/relationships/ctrlProp" Target="../ctrlProps/ctrlProp838.xml"/><Relationship Id="rId882" Type="http://schemas.openxmlformats.org/officeDocument/2006/relationships/table" Target="../tables/table32.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535" Type="http://schemas.openxmlformats.org/officeDocument/2006/relationships/ctrlProp" Target="../ctrlProps/ctrlProp533.xml"/><Relationship Id="rId577" Type="http://schemas.openxmlformats.org/officeDocument/2006/relationships/ctrlProp" Target="../ctrlProps/ctrlProp575.xml"/><Relationship Id="rId700" Type="http://schemas.openxmlformats.org/officeDocument/2006/relationships/ctrlProp" Target="../ctrlProps/ctrlProp698.xml"/><Relationship Id="rId742" Type="http://schemas.openxmlformats.org/officeDocument/2006/relationships/ctrlProp" Target="../ctrlProps/ctrlProp740.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784" Type="http://schemas.openxmlformats.org/officeDocument/2006/relationships/ctrlProp" Target="../ctrlProps/ctrlProp782.xml"/><Relationship Id="rId241" Type="http://schemas.openxmlformats.org/officeDocument/2006/relationships/ctrlProp" Target="../ctrlProps/ctrlProp239.xml"/><Relationship Id="rId437" Type="http://schemas.openxmlformats.org/officeDocument/2006/relationships/ctrlProp" Target="../ctrlProps/ctrlProp435.xml"/><Relationship Id="rId479" Type="http://schemas.openxmlformats.org/officeDocument/2006/relationships/ctrlProp" Target="../ctrlProps/ctrlProp477.xml"/><Relationship Id="rId644" Type="http://schemas.openxmlformats.org/officeDocument/2006/relationships/ctrlProp" Target="../ctrlProps/ctrlProp642.xml"/><Relationship Id="rId686" Type="http://schemas.openxmlformats.org/officeDocument/2006/relationships/ctrlProp" Target="../ctrlProps/ctrlProp684.xml"/><Relationship Id="rId851" Type="http://schemas.openxmlformats.org/officeDocument/2006/relationships/table" Target="../tables/table1.xml"/><Relationship Id="rId893" Type="http://schemas.openxmlformats.org/officeDocument/2006/relationships/table" Target="../tables/table43.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490" Type="http://schemas.openxmlformats.org/officeDocument/2006/relationships/ctrlProp" Target="../ctrlProps/ctrlProp488.xml"/><Relationship Id="rId504" Type="http://schemas.openxmlformats.org/officeDocument/2006/relationships/ctrlProp" Target="../ctrlProps/ctrlProp502.xml"/><Relationship Id="rId546" Type="http://schemas.openxmlformats.org/officeDocument/2006/relationships/ctrlProp" Target="../ctrlProps/ctrlProp544.xml"/><Relationship Id="rId711" Type="http://schemas.openxmlformats.org/officeDocument/2006/relationships/ctrlProp" Target="../ctrlProps/ctrlProp709.xml"/><Relationship Id="rId753" Type="http://schemas.openxmlformats.org/officeDocument/2006/relationships/ctrlProp" Target="../ctrlProps/ctrlProp751.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ctrlProp" Target="../ctrlProps/ctrlProp348.xml"/><Relationship Id="rId406" Type="http://schemas.openxmlformats.org/officeDocument/2006/relationships/ctrlProp" Target="../ctrlProps/ctrlProp404.xml"/><Relationship Id="rId588" Type="http://schemas.openxmlformats.org/officeDocument/2006/relationships/ctrlProp" Target="../ctrlProps/ctrlProp586.xml"/><Relationship Id="rId795" Type="http://schemas.openxmlformats.org/officeDocument/2006/relationships/ctrlProp" Target="../ctrlProps/ctrlProp793.xml"/><Relationship Id="rId809" Type="http://schemas.openxmlformats.org/officeDocument/2006/relationships/ctrlProp" Target="../ctrlProps/ctrlProp807.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448" Type="http://schemas.openxmlformats.org/officeDocument/2006/relationships/ctrlProp" Target="../ctrlProps/ctrlProp446.xml"/><Relationship Id="rId613" Type="http://schemas.openxmlformats.org/officeDocument/2006/relationships/ctrlProp" Target="../ctrlProps/ctrlProp611.xml"/><Relationship Id="rId655" Type="http://schemas.openxmlformats.org/officeDocument/2006/relationships/ctrlProp" Target="../ctrlProps/ctrlProp653.xml"/><Relationship Id="rId697" Type="http://schemas.openxmlformats.org/officeDocument/2006/relationships/ctrlProp" Target="../ctrlProps/ctrlProp695.xml"/><Relationship Id="rId820" Type="http://schemas.openxmlformats.org/officeDocument/2006/relationships/ctrlProp" Target="../ctrlProps/ctrlProp818.xml"/><Relationship Id="rId862" Type="http://schemas.openxmlformats.org/officeDocument/2006/relationships/table" Target="../tables/table12.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ctrlProp" Target="../ctrlProps/ctrlProp720.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ctrlProp" Target="../ctrlProps/ctrlProp359.xml"/><Relationship Id="rId557" Type="http://schemas.openxmlformats.org/officeDocument/2006/relationships/ctrlProp" Target="../ctrlProps/ctrlProp555.xml"/><Relationship Id="rId599" Type="http://schemas.openxmlformats.org/officeDocument/2006/relationships/ctrlProp" Target="../ctrlProps/ctrlProp597.xml"/><Relationship Id="rId764" Type="http://schemas.openxmlformats.org/officeDocument/2006/relationships/ctrlProp" Target="../ctrlProps/ctrlProp762.xml"/><Relationship Id="rId196" Type="http://schemas.openxmlformats.org/officeDocument/2006/relationships/ctrlProp" Target="../ctrlProps/ctrlProp194.xml"/><Relationship Id="rId417" Type="http://schemas.openxmlformats.org/officeDocument/2006/relationships/ctrlProp" Target="../ctrlProps/ctrlProp415.xml"/><Relationship Id="rId459" Type="http://schemas.openxmlformats.org/officeDocument/2006/relationships/ctrlProp" Target="../ctrlProps/ctrlProp457.xml"/><Relationship Id="rId624" Type="http://schemas.openxmlformats.org/officeDocument/2006/relationships/ctrlProp" Target="../ctrlProps/ctrlProp622.xml"/><Relationship Id="rId666" Type="http://schemas.openxmlformats.org/officeDocument/2006/relationships/ctrlProp" Target="../ctrlProps/ctrlProp664.xml"/><Relationship Id="rId831" Type="http://schemas.openxmlformats.org/officeDocument/2006/relationships/ctrlProp" Target="../ctrlProps/ctrlProp829.xml"/><Relationship Id="rId873" Type="http://schemas.openxmlformats.org/officeDocument/2006/relationships/table" Target="../tables/table23.xml"/><Relationship Id="rId16" Type="http://schemas.openxmlformats.org/officeDocument/2006/relationships/ctrlProp" Target="../ctrlProps/ctrlProp14.xml"/><Relationship Id="rId221" Type="http://schemas.openxmlformats.org/officeDocument/2006/relationships/ctrlProp" Target="../ctrlProps/ctrlProp219.xml"/><Relationship Id="rId263" Type="http://schemas.openxmlformats.org/officeDocument/2006/relationships/ctrlProp" Target="../ctrlProps/ctrlProp261.xml"/><Relationship Id="rId319" Type="http://schemas.openxmlformats.org/officeDocument/2006/relationships/ctrlProp" Target="../ctrlProps/ctrlProp317.xml"/><Relationship Id="rId470" Type="http://schemas.openxmlformats.org/officeDocument/2006/relationships/ctrlProp" Target="../ctrlProps/ctrlProp468.xml"/><Relationship Id="rId526" Type="http://schemas.openxmlformats.org/officeDocument/2006/relationships/ctrlProp" Target="../ctrlProps/ctrlProp524.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33" Type="http://schemas.openxmlformats.org/officeDocument/2006/relationships/ctrlProp" Target="../ctrlProps/ctrlProp731.xml"/><Relationship Id="rId775" Type="http://schemas.openxmlformats.org/officeDocument/2006/relationships/ctrlProp" Target="../ctrlProps/ctrlProp773.xml"/><Relationship Id="rId165" Type="http://schemas.openxmlformats.org/officeDocument/2006/relationships/ctrlProp" Target="../ctrlProps/ctrlProp163.xml"/><Relationship Id="rId372" Type="http://schemas.openxmlformats.org/officeDocument/2006/relationships/ctrlProp" Target="../ctrlProps/ctrlProp370.xml"/><Relationship Id="rId428" Type="http://schemas.openxmlformats.org/officeDocument/2006/relationships/ctrlProp" Target="../ctrlProps/ctrlProp426.xml"/><Relationship Id="rId635" Type="http://schemas.openxmlformats.org/officeDocument/2006/relationships/ctrlProp" Target="../ctrlProps/ctrlProp633.xml"/><Relationship Id="rId677" Type="http://schemas.openxmlformats.org/officeDocument/2006/relationships/ctrlProp" Target="../ctrlProps/ctrlProp675.xml"/><Relationship Id="rId800" Type="http://schemas.openxmlformats.org/officeDocument/2006/relationships/ctrlProp" Target="../ctrlProps/ctrlProp798.xml"/><Relationship Id="rId842" Type="http://schemas.openxmlformats.org/officeDocument/2006/relationships/ctrlProp" Target="../ctrlProps/ctrlProp840.xml"/><Relationship Id="rId232" Type="http://schemas.openxmlformats.org/officeDocument/2006/relationships/ctrlProp" Target="../ctrlProps/ctrlProp230.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ctrlProp" Target="../ctrlProps/ctrlProp700.xml"/><Relationship Id="rId884" Type="http://schemas.openxmlformats.org/officeDocument/2006/relationships/table" Target="../tables/table34.xml"/><Relationship Id="rId27" Type="http://schemas.openxmlformats.org/officeDocument/2006/relationships/ctrlProp" Target="../ctrlProps/ctrlProp25.xml"/><Relationship Id="rId69" Type="http://schemas.openxmlformats.org/officeDocument/2006/relationships/ctrlProp" Target="../ctrlProps/ctrlProp67.xml"/><Relationship Id="rId134" Type="http://schemas.openxmlformats.org/officeDocument/2006/relationships/ctrlProp" Target="../ctrlProps/ctrlProp132.xml"/><Relationship Id="rId537" Type="http://schemas.openxmlformats.org/officeDocument/2006/relationships/ctrlProp" Target="../ctrlProps/ctrlProp535.xml"/><Relationship Id="rId579" Type="http://schemas.openxmlformats.org/officeDocument/2006/relationships/ctrlProp" Target="../ctrlProps/ctrlProp577.xml"/><Relationship Id="rId744" Type="http://schemas.openxmlformats.org/officeDocument/2006/relationships/ctrlProp" Target="../ctrlProps/ctrlProp742.xml"/><Relationship Id="rId786" Type="http://schemas.openxmlformats.org/officeDocument/2006/relationships/ctrlProp" Target="../ctrlProps/ctrlProp784.xml"/><Relationship Id="rId80" Type="http://schemas.openxmlformats.org/officeDocument/2006/relationships/ctrlProp" Target="../ctrlProps/ctrlProp78.xml"/><Relationship Id="rId176" Type="http://schemas.openxmlformats.org/officeDocument/2006/relationships/ctrlProp" Target="../ctrlProps/ctrlProp174.xml"/><Relationship Id="rId341" Type="http://schemas.openxmlformats.org/officeDocument/2006/relationships/ctrlProp" Target="../ctrlProps/ctrlProp339.xml"/><Relationship Id="rId383" Type="http://schemas.openxmlformats.org/officeDocument/2006/relationships/ctrlProp" Target="../ctrlProps/ctrlProp381.xml"/><Relationship Id="rId439" Type="http://schemas.openxmlformats.org/officeDocument/2006/relationships/ctrlProp" Target="../ctrlProps/ctrlProp437.xml"/><Relationship Id="rId590" Type="http://schemas.openxmlformats.org/officeDocument/2006/relationships/ctrlProp" Target="../ctrlProps/ctrlProp588.xml"/><Relationship Id="rId604" Type="http://schemas.openxmlformats.org/officeDocument/2006/relationships/ctrlProp" Target="../ctrlProps/ctrlProp602.xml"/><Relationship Id="rId646" Type="http://schemas.openxmlformats.org/officeDocument/2006/relationships/ctrlProp" Target="../ctrlProps/ctrlProp644.xml"/><Relationship Id="rId811" Type="http://schemas.openxmlformats.org/officeDocument/2006/relationships/ctrlProp" Target="../ctrlProps/ctrlProp809.xml"/><Relationship Id="rId201" Type="http://schemas.openxmlformats.org/officeDocument/2006/relationships/ctrlProp" Target="../ctrlProps/ctrlProp199.xml"/><Relationship Id="rId243" Type="http://schemas.openxmlformats.org/officeDocument/2006/relationships/ctrlProp" Target="../ctrlProps/ctrlProp241.xml"/><Relationship Id="rId285" Type="http://schemas.openxmlformats.org/officeDocument/2006/relationships/ctrlProp" Target="../ctrlProps/ctrlProp283.xml"/><Relationship Id="rId450" Type="http://schemas.openxmlformats.org/officeDocument/2006/relationships/ctrlProp" Target="../ctrlProps/ctrlProp448.xml"/><Relationship Id="rId506" Type="http://schemas.openxmlformats.org/officeDocument/2006/relationships/ctrlProp" Target="../ctrlProps/ctrlProp504.xml"/><Relationship Id="rId688" Type="http://schemas.openxmlformats.org/officeDocument/2006/relationships/ctrlProp" Target="../ctrlProps/ctrlProp686.xml"/><Relationship Id="rId853" Type="http://schemas.openxmlformats.org/officeDocument/2006/relationships/table" Target="../tables/table3.xml"/><Relationship Id="rId895" Type="http://schemas.openxmlformats.org/officeDocument/2006/relationships/table" Target="../tables/table45.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492" Type="http://schemas.openxmlformats.org/officeDocument/2006/relationships/ctrlProp" Target="../ctrlProps/ctrlProp490.xml"/><Relationship Id="rId548" Type="http://schemas.openxmlformats.org/officeDocument/2006/relationships/ctrlProp" Target="../ctrlProps/ctrlProp546.xml"/><Relationship Id="rId713" Type="http://schemas.openxmlformats.org/officeDocument/2006/relationships/ctrlProp" Target="../ctrlProps/ctrlProp711.xml"/><Relationship Id="rId755" Type="http://schemas.openxmlformats.org/officeDocument/2006/relationships/ctrlProp" Target="../ctrlProps/ctrlProp753.xml"/><Relationship Id="rId797" Type="http://schemas.openxmlformats.org/officeDocument/2006/relationships/ctrlProp" Target="../ctrlProps/ctrlProp795.xml"/><Relationship Id="rId91" Type="http://schemas.openxmlformats.org/officeDocument/2006/relationships/ctrlProp" Target="../ctrlProps/ctrlProp89.xml"/><Relationship Id="rId145" Type="http://schemas.openxmlformats.org/officeDocument/2006/relationships/ctrlProp" Target="../ctrlProps/ctrlProp143.xml"/><Relationship Id="rId187" Type="http://schemas.openxmlformats.org/officeDocument/2006/relationships/ctrlProp" Target="../ctrlProps/ctrlProp185.xml"/><Relationship Id="rId352" Type="http://schemas.openxmlformats.org/officeDocument/2006/relationships/ctrlProp" Target="../ctrlProps/ctrlProp350.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822" Type="http://schemas.openxmlformats.org/officeDocument/2006/relationships/ctrlProp" Target="../ctrlProps/ctrlProp820.xml"/><Relationship Id="rId212" Type="http://schemas.openxmlformats.org/officeDocument/2006/relationships/ctrlProp" Target="../ctrlProps/ctrlProp210.xml"/><Relationship Id="rId254" Type="http://schemas.openxmlformats.org/officeDocument/2006/relationships/ctrlProp" Target="../ctrlProps/ctrlProp252.xml"/><Relationship Id="rId657" Type="http://schemas.openxmlformats.org/officeDocument/2006/relationships/ctrlProp" Target="../ctrlProps/ctrlProp655.xml"/><Relationship Id="rId699" Type="http://schemas.openxmlformats.org/officeDocument/2006/relationships/ctrlProp" Target="../ctrlProps/ctrlProp697.xml"/><Relationship Id="rId864" Type="http://schemas.openxmlformats.org/officeDocument/2006/relationships/table" Target="../tables/table14.xml"/><Relationship Id="rId49" Type="http://schemas.openxmlformats.org/officeDocument/2006/relationships/ctrlProp" Target="../ctrlProps/ctrlProp47.xml"/><Relationship Id="rId114" Type="http://schemas.openxmlformats.org/officeDocument/2006/relationships/ctrlProp" Target="../ctrlProps/ctrlProp112.xml"/><Relationship Id="rId296" Type="http://schemas.openxmlformats.org/officeDocument/2006/relationships/ctrlProp" Target="../ctrlProps/ctrlProp294.xml"/><Relationship Id="rId461" Type="http://schemas.openxmlformats.org/officeDocument/2006/relationships/ctrlProp" Target="../ctrlProps/ctrlProp459.xml"/><Relationship Id="rId517" Type="http://schemas.openxmlformats.org/officeDocument/2006/relationships/ctrlProp" Target="../ctrlProps/ctrlProp515.xml"/><Relationship Id="rId559" Type="http://schemas.openxmlformats.org/officeDocument/2006/relationships/ctrlProp" Target="../ctrlProps/ctrlProp557.xml"/><Relationship Id="rId724" Type="http://schemas.openxmlformats.org/officeDocument/2006/relationships/ctrlProp" Target="../ctrlProps/ctrlProp722.xml"/><Relationship Id="rId766" Type="http://schemas.openxmlformats.org/officeDocument/2006/relationships/ctrlProp" Target="../ctrlProps/ctrlProp764.xml"/><Relationship Id="rId60" Type="http://schemas.openxmlformats.org/officeDocument/2006/relationships/ctrlProp" Target="../ctrlProps/ctrlProp58.xml"/><Relationship Id="rId156" Type="http://schemas.openxmlformats.org/officeDocument/2006/relationships/ctrlProp" Target="../ctrlProps/ctrlProp154.xml"/><Relationship Id="rId198" Type="http://schemas.openxmlformats.org/officeDocument/2006/relationships/ctrlProp" Target="../ctrlProps/ctrlProp196.xml"/><Relationship Id="rId321" Type="http://schemas.openxmlformats.org/officeDocument/2006/relationships/ctrlProp" Target="../ctrlProps/ctrlProp319.xml"/><Relationship Id="rId363" Type="http://schemas.openxmlformats.org/officeDocument/2006/relationships/ctrlProp" Target="../ctrlProps/ctrlProp361.xml"/><Relationship Id="rId419" Type="http://schemas.openxmlformats.org/officeDocument/2006/relationships/ctrlProp" Target="../ctrlProps/ctrlProp417.xml"/><Relationship Id="rId570" Type="http://schemas.openxmlformats.org/officeDocument/2006/relationships/ctrlProp" Target="../ctrlProps/ctrlProp568.xml"/><Relationship Id="rId626" Type="http://schemas.openxmlformats.org/officeDocument/2006/relationships/ctrlProp" Target="../ctrlProps/ctrlProp624.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833" Type="http://schemas.openxmlformats.org/officeDocument/2006/relationships/ctrlProp" Target="../ctrlProps/ctrlProp831.xml"/><Relationship Id="rId875" Type="http://schemas.openxmlformats.org/officeDocument/2006/relationships/table" Target="../tables/table25.xml"/><Relationship Id="rId18" Type="http://schemas.openxmlformats.org/officeDocument/2006/relationships/ctrlProp" Target="../ctrlProps/ctrlProp16.xml"/><Relationship Id="rId265" Type="http://schemas.openxmlformats.org/officeDocument/2006/relationships/ctrlProp" Target="../ctrlProps/ctrlProp263.xml"/><Relationship Id="rId472" Type="http://schemas.openxmlformats.org/officeDocument/2006/relationships/ctrlProp" Target="../ctrlProps/ctrlProp470.xml"/><Relationship Id="rId528" Type="http://schemas.openxmlformats.org/officeDocument/2006/relationships/ctrlProp" Target="../ctrlProps/ctrlProp526.xml"/><Relationship Id="rId735" Type="http://schemas.openxmlformats.org/officeDocument/2006/relationships/ctrlProp" Target="../ctrlProps/ctrlProp733.xml"/><Relationship Id="rId125" Type="http://schemas.openxmlformats.org/officeDocument/2006/relationships/ctrlProp" Target="../ctrlProps/ctrlProp123.xml"/><Relationship Id="rId167" Type="http://schemas.openxmlformats.org/officeDocument/2006/relationships/ctrlProp" Target="../ctrlProps/ctrlProp165.xml"/><Relationship Id="rId332" Type="http://schemas.openxmlformats.org/officeDocument/2006/relationships/ctrlProp" Target="../ctrlProps/ctrlProp330.xml"/><Relationship Id="rId374" Type="http://schemas.openxmlformats.org/officeDocument/2006/relationships/ctrlProp" Target="../ctrlProps/ctrlProp372.xml"/><Relationship Id="rId581" Type="http://schemas.openxmlformats.org/officeDocument/2006/relationships/ctrlProp" Target="../ctrlProps/ctrlProp579.xml"/><Relationship Id="rId777" Type="http://schemas.openxmlformats.org/officeDocument/2006/relationships/ctrlProp" Target="../ctrlProps/ctrlProp775.xml"/><Relationship Id="rId71" Type="http://schemas.openxmlformats.org/officeDocument/2006/relationships/ctrlProp" Target="../ctrlProps/ctrlProp69.xml"/><Relationship Id="rId234" Type="http://schemas.openxmlformats.org/officeDocument/2006/relationships/ctrlProp" Target="../ctrlProps/ctrlProp232.xml"/><Relationship Id="rId637" Type="http://schemas.openxmlformats.org/officeDocument/2006/relationships/ctrlProp" Target="../ctrlProps/ctrlProp635.xml"/><Relationship Id="rId679" Type="http://schemas.openxmlformats.org/officeDocument/2006/relationships/ctrlProp" Target="../ctrlProps/ctrlProp677.xml"/><Relationship Id="rId802" Type="http://schemas.openxmlformats.org/officeDocument/2006/relationships/ctrlProp" Target="../ctrlProps/ctrlProp800.xml"/><Relationship Id="rId844" Type="http://schemas.openxmlformats.org/officeDocument/2006/relationships/ctrlProp" Target="../ctrlProps/ctrlProp842.xml"/><Relationship Id="rId886" Type="http://schemas.openxmlformats.org/officeDocument/2006/relationships/table" Target="../tables/table36.xml"/><Relationship Id="rId2" Type="http://schemas.openxmlformats.org/officeDocument/2006/relationships/vmlDrawing" Target="../drawings/vmlDrawing1.vml"/><Relationship Id="rId29" Type="http://schemas.openxmlformats.org/officeDocument/2006/relationships/ctrlProp" Target="../ctrlProps/ctrlProp27.xml"/><Relationship Id="rId276" Type="http://schemas.openxmlformats.org/officeDocument/2006/relationships/ctrlProp" Target="../ctrlProps/ctrlProp274.xml"/><Relationship Id="rId441" Type="http://schemas.openxmlformats.org/officeDocument/2006/relationships/ctrlProp" Target="../ctrlProps/ctrlProp439.xml"/><Relationship Id="rId483" Type="http://schemas.openxmlformats.org/officeDocument/2006/relationships/ctrlProp" Target="../ctrlProps/ctrlProp481.xml"/><Relationship Id="rId539" Type="http://schemas.openxmlformats.org/officeDocument/2006/relationships/ctrlProp" Target="../ctrlProps/ctrlProp537.xml"/><Relationship Id="rId690" Type="http://schemas.openxmlformats.org/officeDocument/2006/relationships/ctrlProp" Target="../ctrlProps/ctrlProp688.xml"/><Relationship Id="rId704" Type="http://schemas.openxmlformats.org/officeDocument/2006/relationships/ctrlProp" Target="../ctrlProps/ctrlProp702.xml"/><Relationship Id="rId746" Type="http://schemas.openxmlformats.org/officeDocument/2006/relationships/ctrlProp" Target="../ctrlProps/ctrlProp744.xml"/><Relationship Id="rId40" Type="http://schemas.openxmlformats.org/officeDocument/2006/relationships/ctrlProp" Target="../ctrlProps/ctrlProp38.xml"/><Relationship Id="rId136" Type="http://schemas.openxmlformats.org/officeDocument/2006/relationships/ctrlProp" Target="../ctrlProps/ctrlProp134.xml"/><Relationship Id="rId178" Type="http://schemas.openxmlformats.org/officeDocument/2006/relationships/ctrlProp" Target="../ctrlProps/ctrlProp176.xml"/><Relationship Id="rId301" Type="http://schemas.openxmlformats.org/officeDocument/2006/relationships/ctrlProp" Target="../ctrlProps/ctrlProp299.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ctrlProp" Target="../ctrlProps/ctrlProp786.xml"/><Relationship Id="rId82" Type="http://schemas.openxmlformats.org/officeDocument/2006/relationships/ctrlProp" Target="../ctrlProps/ctrlProp80.xml"/><Relationship Id="rId203" Type="http://schemas.openxmlformats.org/officeDocument/2006/relationships/ctrlProp" Target="../ctrlProps/ctrlProp201.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648" Type="http://schemas.openxmlformats.org/officeDocument/2006/relationships/ctrlProp" Target="../ctrlProps/ctrlProp646.xml"/><Relationship Id="rId813" Type="http://schemas.openxmlformats.org/officeDocument/2006/relationships/ctrlProp" Target="../ctrlProps/ctrlProp811.xml"/><Relationship Id="rId855" Type="http://schemas.openxmlformats.org/officeDocument/2006/relationships/table" Target="../tables/table5.xml"/><Relationship Id="rId245" Type="http://schemas.openxmlformats.org/officeDocument/2006/relationships/ctrlProp" Target="../ctrlProps/ctrlProp243.xml"/><Relationship Id="rId287" Type="http://schemas.openxmlformats.org/officeDocument/2006/relationships/ctrlProp" Target="../ctrlProps/ctrlProp285.xml"/><Relationship Id="rId410" Type="http://schemas.openxmlformats.org/officeDocument/2006/relationships/ctrlProp" Target="../ctrlProps/ctrlProp408.xml"/><Relationship Id="rId452" Type="http://schemas.openxmlformats.org/officeDocument/2006/relationships/ctrlProp" Target="../ctrlProps/ctrlProp450.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ctrlProp" Target="../ctrlProps/ctrlProp713.xml"/><Relationship Id="rId105" Type="http://schemas.openxmlformats.org/officeDocument/2006/relationships/ctrlProp" Target="../ctrlProps/ctrlProp103.xml"/><Relationship Id="rId147" Type="http://schemas.openxmlformats.org/officeDocument/2006/relationships/ctrlProp" Target="../ctrlProps/ctrlProp145.xml"/><Relationship Id="rId312" Type="http://schemas.openxmlformats.org/officeDocument/2006/relationships/ctrlProp" Target="../ctrlProps/ctrlProp310.xml"/><Relationship Id="rId354" Type="http://schemas.openxmlformats.org/officeDocument/2006/relationships/ctrlProp" Target="../ctrlProps/ctrlProp352.xml"/><Relationship Id="rId757" Type="http://schemas.openxmlformats.org/officeDocument/2006/relationships/ctrlProp" Target="../ctrlProps/ctrlProp755.xml"/><Relationship Id="rId799" Type="http://schemas.openxmlformats.org/officeDocument/2006/relationships/ctrlProp" Target="../ctrlProps/ctrlProp797.xml"/><Relationship Id="rId51" Type="http://schemas.openxmlformats.org/officeDocument/2006/relationships/ctrlProp" Target="../ctrlProps/ctrlProp49.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561" Type="http://schemas.openxmlformats.org/officeDocument/2006/relationships/ctrlProp" Target="../ctrlProps/ctrlProp559.xml"/><Relationship Id="rId617" Type="http://schemas.openxmlformats.org/officeDocument/2006/relationships/ctrlProp" Target="../ctrlProps/ctrlProp615.xml"/><Relationship Id="rId659" Type="http://schemas.openxmlformats.org/officeDocument/2006/relationships/ctrlProp" Target="../ctrlProps/ctrlProp657.xml"/><Relationship Id="rId824" Type="http://schemas.openxmlformats.org/officeDocument/2006/relationships/ctrlProp" Target="../ctrlProps/ctrlProp822.xml"/><Relationship Id="rId866" Type="http://schemas.openxmlformats.org/officeDocument/2006/relationships/table" Target="../tables/table16.xml"/><Relationship Id="rId214" Type="http://schemas.openxmlformats.org/officeDocument/2006/relationships/ctrlProp" Target="../ctrlProps/ctrlProp212.xml"/><Relationship Id="rId256" Type="http://schemas.openxmlformats.org/officeDocument/2006/relationships/ctrlProp" Target="../ctrlProps/ctrlProp254.xml"/><Relationship Id="rId298" Type="http://schemas.openxmlformats.org/officeDocument/2006/relationships/ctrlProp" Target="../ctrlProps/ctrlProp296.xml"/><Relationship Id="rId421" Type="http://schemas.openxmlformats.org/officeDocument/2006/relationships/ctrlProp" Target="../ctrlProps/ctrlProp419.xml"/><Relationship Id="rId463" Type="http://schemas.openxmlformats.org/officeDocument/2006/relationships/ctrlProp" Target="../ctrlProps/ctrlProp461.xml"/><Relationship Id="rId519" Type="http://schemas.openxmlformats.org/officeDocument/2006/relationships/ctrlProp" Target="../ctrlProps/ctrlProp517.xml"/><Relationship Id="rId670" Type="http://schemas.openxmlformats.org/officeDocument/2006/relationships/ctrlProp" Target="../ctrlProps/ctrlProp668.xml"/><Relationship Id="rId116" Type="http://schemas.openxmlformats.org/officeDocument/2006/relationships/ctrlProp" Target="../ctrlProps/ctrlProp114.xml"/><Relationship Id="rId158" Type="http://schemas.openxmlformats.org/officeDocument/2006/relationships/ctrlProp" Target="../ctrlProps/ctrlProp156.xml"/><Relationship Id="rId323" Type="http://schemas.openxmlformats.org/officeDocument/2006/relationships/ctrlProp" Target="../ctrlProps/ctrlProp321.xml"/><Relationship Id="rId530" Type="http://schemas.openxmlformats.org/officeDocument/2006/relationships/ctrlProp" Target="../ctrlProps/ctrlProp528.xml"/><Relationship Id="rId726" Type="http://schemas.openxmlformats.org/officeDocument/2006/relationships/ctrlProp" Target="../ctrlProps/ctrlProp724.xml"/><Relationship Id="rId768" Type="http://schemas.openxmlformats.org/officeDocument/2006/relationships/ctrlProp" Target="../ctrlProps/ctrlProp766.xml"/><Relationship Id="rId20" Type="http://schemas.openxmlformats.org/officeDocument/2006/relationships/ctrlProp" Target="../ctrlProps/ctrlProp18.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628" Type="http://schemas.openxmlformats.org/officeDocument/2006/relationships/ctrlProp" Target="../ctrlProps/ctrlProp626.xml"/><Relationship Id="rId835" Type="http://schemas.openxmlformats.org/officeDocument/2006/relationships/ctrlProp" Target="../ctrlProps/ctrlProp833.xml"/><Relationship Id="rId225" Type="http://schemas.openxmlformats.org/officeDocument/2006/relationships/ctrlProp" Target="../ctrlProps/ctrlProp223.xml"/><Relationship Id="rId267" Type="http://schemas.openxmlformats.org/officeDocument/2006/relationships/ctrlProp" Target="../ctrlProps/ctrlProp265.xml"/><Relationship Id="rId432" Type="http://schemas.openxmlformats.org/officeDocument/2006/relationships/ctrlProp" Target="../ctrlProps/ctrlProp430.xml"/><Relationship Id="rId474" Type="http://schemas.openxmlformats.org/officeDocument/2006/relationships/ctrlProp" Target="../ctrlProps/ctrlProp472.xml"/><Relationship Id="rId877" Type="http://schemas.openxmlformats.org/officeDocument/2006/relationships/table" Target="../tables/table27.xml"/><Relationship Id="rId127" Type="http://schemas.openxmlformats.org/officeDocument/2006/relationships/ctrlProp" Target="../ctrlProps/ctrlProp125.xml"/><Relationship Id="rId681" Type="http://schemas.openxmlformats.org/officeDocument/2006/relationships/ctrlProp" Target="../ctrlProps/ctrlProp679.xml"/><Relationship Id="rId737" Type="http://schemas.openxmlformats.org/officeDocument/2006/relationships/ctrlProp" Target="../ctrlProps/ctrlProp735.xml"/><Relationship Id="rId779" Type="http://schemas.openxmlformats.org/officeDocument/2006/relationships/ctrlProp" Target="../ctrlProps/ctrlProp777.xml"/><Relationship Id="rId31" Type="http://schemas.openxmlformats.org/officeDocument/2006/relationships/ctrlProp" Target="../ctrlProps/ctrlProp29.xml"/><Relationship Id="rId73" Type="http://schemas.openxmlformats.org/officeDocument/2006/relationships/ctrlProp" Target="../ctrlProps/ctrlProp71.xml"/><Relationship Id="rId169" Type="http://schemas.openxmlformats.org/officeDocument/2006/relationships/ctrlProp" Target="../ctrlProps/ctrlProp167.xml"/><Relationship Id="rId334" Type="http://schemas.openxmlformats.org/officeDocument/2006/relationships/ctrlProp" Target="../ctrlProps/ctrlProp332.xml"/><Relationship Id="rId376" Type="http://schemas.openxmlformats.org/officeDocument/2006/relationships/ctrlProp" Target="../ctrlProps/ctrlProp374.xml"/><Relationship Id="rId541" Type="http://schemas.openxmlformats.org/officeDocument/2006/relationships/ctrlProp" Target="../ctrlProps/ctrlProp539.xml"/><Relationship Id="rId583" Type="http://schemas.openxmlformats.org/officeDocument/2006/relationships/ctrlProp" Target="../ctrlProps/ctrlProp581.xml"/><Relationship Id="rId639" Type="http://schemas.openxmlformats.org/officeDocument/2006/relationships/ctrlProp" Target="../ctrlProps/ctrlProp637.xml"/><Relationship Id="rId790" Type="http://schemas.openxmlformats.org/officeDocument/2006/relationships/ctrlProp" Target="../ctrlProps/ctrlProp788.xml"/><Relationship Id="rId804" Type="http://schemas.openxmlformats.org/officeDocument/2006/relationships/ctrlProp" Target="../ctrlProps/ctrlProp802.xml"/><Relationship Id="rId4" Type="http://schemas.openxmlformats.org/officeDocument/2006/relationships/ctrlProp" Target="../ctrlProps/ctrlProp2.xml"/><Relationship Id="rId180" Type="http://schemas.openxmlformats.org/officeDocument/2006/relationships/ctrlProp" Target="../ctrlProps/ctrlProp178.xml"/><Relationship Id="rId236" Type="http://schemas.openxmlformats.org/officeDocument/2006/relationships/ctrlProp" Target="../ctrlProps/ctrlProp234.xml"/><Relationship Id="rId278" Type="http://schemas.openxmlformats.org/officeDocument/2006/relationships/ctrlProp" Target="../ctrlProps/ctrlProp276.xml"/><Relationship Id="rId401" Type="http://schemas.openxmlformats.org/officeDocument/2006/relationships/ctrlProp" Target="../ctrlProps/ctrlProp399.xml"/><Relationship Id="rId443" Type="http://schemas.openxmlformats.org/officeDocument/2006/relationships/ctrlProp" Target="../ctrlProps/ctrlProp441.xml"/><Relationship Id="rId650" Type="http://schemas.openxmlformats.org/officeDocument/2006/relationships/ctrlProp" Target="../ctrlProps/ctrlProp648.xml"/><Relationship Id="rId846" Type="http://schemas.openxmlformats.org/officeDocument/2006/relationships/ctrlProp" Target="../ctrlProps/ctrlProp844.xml"/><Relationship Id="rId888" Type="http://schemas.openxmlformats.org/officeDocument/2006/relationships/table" Target="../tables/table38.xml"/><Relationship Id="rId303" Type="http://schemas.openxmlformats.org/officeDocument/2006/relationships/ctrlProp" Target="../ctrlProps/ctrlProp301.xml"/><Relationship Id="rId485" Type="http://schemas.openxmlformats.org/officeDocument/2006/relationships/ctrlProp" Target="../ctrlProps/ctrlProp483.xml"/><Relationship Id="rId692" Type="http://schemas.openxmlformats.org/officeDocument/2006/relationships/ctrlProp" Target="../ctrlProps/ctrlProp690.xml"/><Relationship Id="rId706" Type="http://schemas.openxmlformats.org/officeDocument/2006/relationships/ctrlProp" Target="../ctrlProps/ctrlProp704.xml"/><Relationship Id="rId748" Type="http://schemas.openxmlformats.org/officeDocument/2006/relationships/ctrlProp" Target="../ctrlProps/ctrlProp746.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510" Type="http://schemas.openxmlformats.org/officeDocument/2006/relationships/ctrlProp" Target="../ctrlProps/ctrlProp508.xml"/><Relationship Id="rId552" Type="http://schemas.openxmlformats.org/officeDocument/2006/relationships/ctrlProp" Target="../ctrlProps/ctrlProp550.xml"/><Relationship Id="rId594" Type="http://schemas.openxmlformats.org/officeDocument/2006/relationships/ctrlProp" Target="../ctrlProps/ctrlProp592.xml"/><Relationship Id="rId608" Type="http://schemas.openxmlformats.org/officeDocument/2006/relationships/ctrlProp" Target="../ctrlProps/ctrlProp606.xml"/><Relationship Id="rId815" Type="http://schemas.openxmlformats.org/officeDocument/2006/relationships/ctrlProp" Target="../ctrlProps/ctrlProp813.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857" Type="http://schemas.openxmlformats.org/officeDocument/2006/relationships/table" Target="../tables/table7.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496" Type="http://schemas.openxmlformats.org/officeDocument/2006/relationships/ctrlProp" Target="../ctrlProps/ctrlProp494.xml"/><Relationship Id="rId661" Type="http://schemas.openxmlformats.org/officeDocument/2006/relationships/ctrlProp" Target="../ctrlProps/ctrlProp659.xml"/><Relationship Id="rId717" Type="http://schemas.openxmlformats.org/officeDocument/2006/relationships/ctrlProp" Target="../ctrlProps/ctrlProp715.xml"/><Relationship Id="rId759" Type="http://schemas.openxmlformats.org/officeDocument/2006/relationships/ctrlProp" Target="../ctrlProps/ctrlProp75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521" Type="http://schemas.openxmlformats.org/officeDocument/2006/relationships/ctrlProp" Target="../ctrlProps/ctrlProp519.xml"/><Relationship Id="rId563" Type="http://schemas.openxmlformats.org/officeDocument/2006/relationships/ctrlProp" Target="../ctrlProps/ctrlProp561.xml"/><Relationship Id="rId619" Type="http://schemas.openxmlformats.org/officeDocument/2006/relationships/ctrlProp" Target="../ctrlProps/ctrlProp617.xml"/><Relationship Id="rId770" Type="http://schemas.openxmlformats.org/officeDocument/2006/relationships/ctrlProp" Target="../ctrlProps/ctrlProp768.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826" Type="http://schemas.openxmlformats.org/officeDocument/2006/relationships/ctrlProp" Target="../ctrlProps/ctrlProp824.xml"/><Relationship Id="rId868" Type="http://schemas.openxmlformats.org/officeDocument/2006/relationships/table" Target="../tables/table18.xml"/><Relationship Id="rId258" Type="http://schemas.openxmlformats.org/officeDocument/2006/relationships/ctrlProp" Target="../ctrlProps/ctrlProp256.xml"/><Relationship Id="rId465" Type="http://schemas.openxmlformats.org/officeDocument/2006/relationships/ctrlProp" Target="../ctrlProps/ctrlProp463.xml"/><Relationship Id="rId630" Type="http://schemas.openxmlformats.org/officeDocument/2006/relationships/ctrlProp" Target="../ctrlProps/ctrlProp628.xml"/><Relationship Id="rId672" Type="http://schemas.openxmlformats.org/officeDocument/2006/relationships/ctrlProp" Target="../ctrlProps/ctrlProp670.xml"/><Relationship Id="rId728" Type="http://schemas.openxmlformats.org/officeDocument/2006/relationships/ctrlProp" Target="../ctrlProps/ctrlProp72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532" Type="http://schemas.openxmlformats.org/officeDocument/2006/relationships/ctrlProp" Target="../ctrlProps/ctrlProp530.xml"/><Relationship Id="rId574" Type="http://schemas.openxmlformats.org/officeDocument/2006/relationships/ctrlProp" Target="../ctrlProps/ctrlProp572.xml"/><Relationship Id="rId171" Type="http://schemas.openxmlformats.org/officeDocument/2006/relationships/ctrlProp" Target="../ctrlProps/ctrlProp169.xml"/><Relationship Id="rId227" Type="http://schemas.openxmlformats.org/officeDocument/2006/relationships/ctrlProp" Target="../ctrlProps/ctrlProp225.xml"/><Relationship Id="rId781" Type="http://schemas.openxmlformats.org/officeDocument/2006/relationships/ctrlProp" Target="../ctrlProps/ctrlProp779.xml"/><Relationship Id="rId837" Type="http://schemas.openxmlformats.org/officeDocument/2006/relationships/ctrlProp" Target="../ctrlProps/ctrlProp835.xml"/><Relationship Id="rId879" Type="http://schemas.openxmlformats.org/officeDocument/2006/relationships/table" Target="../tables/table29.xml"/><Relationship Id="rId269" Type="http://schemas.openxmlformats.org/officeDocument/2006/relationships/ctrlProp" Target="../ctrlProps/ctrlProp267.xml"/><Relationship Id="rId434" Type="http://schemas.openxmlformats.org/officeDocument/2006/relationships/ctrlProp" Target="../ctrlProps/ctrlProp432.xml"/><Relationship Id="rId476" Type="http://schemas.openxmlformats.org/officeDocument/2006/relationships/ctrlProp" Target="../ctrlProps/ctrlProp474.xml"/><Relationship Id="rId641" Type="http://schemas.openxmlformats.org/officeDocument/2006/relationships/ctrlProp" Target="../ctrlProps/ctrlProp639.xml"/><Relationship Id="rId683" Type="http://schemas.openxmlformats.org/officeDocument/2006/relationships/ctrlProp" Target="../ctrlProps/ctrlProp681.xml"/><Relationship Id="rId739" Type="http://schemas.openxmlformats.org/officeDocument/2006/relationships/ctrlProp" Target="../ctrlProps/ctrlProp737.xml"/><Relationship Id="rId890" Type="http://schemas.openxmlformats.org/officeDocument/2006/relationships/table" Target="../tables/table40.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501" Type="http://schemas.openxmlformats.org/officeDocument/2006/relationships/ctrlProp" Target="../ctrlProps/ctrlProp499.xml"/><Relationship Id="rId543" Type="http://schemas.openxmlformats.org/officeDocument/2006/relationships/ctrlProp" Target="../ctrlProps/ctrlProp541.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585" Type="http://schemas.openxmlformats.org/officeDocument/2006/relationships/ctrlProp" Target="../ctrlProps/ctrlProp583.xml"/><Relationship Id="rId750" Type="http://schemas.openxmlformats.org/officeDocument/2006/relationships/ctrlProp" Target="../ctrlProps/ctrlProp748.xml"/><Relationship Id="rId792" Type="http://schemas.openxmlformats.org/officeDocument/2006/relationships/ctrlProp" Target="../ctrlProps/ctrlProp790.xml"/><Relationship Id="rId806" Type="http://schemas.openxmlformats.org/officeDocument/2006/relationships/ctrlProp" Target="../ctrlProps/ctrlProp804.xml"/><Relationship Id="rId848" Type="http://schemas.openxmlformats.org/officeDocument/2006/relationships/ctrlProp" Target="../ctrlProps/ctrlProp846.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487" Type="http://schemas.openxmlformats.org/officeDocument/2006/relationships/ctrlProp" Target="../ctrlProps/ctrlProp485.xml"/><Relationship Id="rId610" Type="http://schemas.openxmlformats.org/officeDocument/2006/relationships/ctrlProp" Target="../ctrlProps/ctrlProp608.xml"/><Relationship Id="rId652" Type="http://schemas.openxmlformats.org/officeDocument/2006/relationships/ctrlProp" Target="../ctrlProps/ctrlProp650.xml"/><Relationship Id="rId694" Type="http://schemas.openxmlformats.org/officeDocument/2006/relationships/ctrlProp" Target="../ctrlProps/ctrlProp692.xml"/><Relationship Id="rId708" Type="http://schemas.openxmlformats.org/officeDocument/2006/relationships/ctrlProp" Target="../ctrlProps/ctrlProp70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512" Type="http://schemas.openxmlformats.org/officeDocument/2006/relationships/ctrlProp" Target="../ctrlProps/ctrlProp510.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54" Type="http://schemas.openxmlformats.org/officeDocument/2006/relationships/ctrlProp" Target="../ctrlProps/ctrlProp552.xml"/><Relationship Id="rId596" Type="http://schemas.openxmlformats.org/officeDocument/2006/relationships/ctrlProp" Target="../ctrlProps/ctrlProp594.xml"/><Relationship Id="rId761" Type="http://schemas.openxmlformats.org/officeDocument/2006/relationships/ctrlProp" Target="../ctrlProps/ctrlProp759.xml"/><Relationship Id="rId817" Type="http://schemas.openxmlformats.org/officeDocument/2006/relationships/ctrlProp" Target="../ctrlProps/ctrlProp815.xml"/><Relationship Id="rId859" Type="http://schemas.openxmlformats.org/officeDocument/2006/relationships/table" Target="../tables/table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456" Type="http://schemas.openxmlformats.org/officeDocument/2006/relationships/ctrlProp" Target="../ctrlProps/ctrlProp454.xml"/><Relationship Id="rId498" Type="http://schemas.openxmlformats.org/officeDocument/2006/relationships/ctrlProp" Target="../ctrlProps/ctrlProp496.xml"/><Relationship Id="rId621" Type="http://schemas.openxmlformats.org/officeDocument/2006/relationships/ctrlProp" Target="../ctrlProps/ctrlProp619.xml"/><Relationship Id="rId663" Type="http://schemas.openxmlformats.org/officeDocument/2006/relationships/ctrlProp" Target="../ctrlProps/ctrlProp661.xml"/><Relationship Id="rId870" Type="http://schemas.openxmlformats.org/officeDocument/2006/relationships/table" Target="../tables/table20.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23" Type="http://schemas.openxmlformats.org/officeDocument/2006/relationships/ctrlProp" Target="../ctrlProps/ctrlProp521.xml"/><Relationship Id="rId719" Type="http://schemas.openxmlformats.org/officeDocument/2006/relationships/ctrlProp" Target="../ctrlProps/ctrlProp717.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30" Type="http://schemas.openxmlformats.org/officeDocument/2006/relationships/ctrlProp" Target="../ctrlProps/ctrlProp728.xml"/><Relationship Id="rId772" Type="http://schemas.openxmlformats.org/officeDocument/2006/relationships/ctrlProp" Target="../ctrlProps/ctrlProp770.xml"/><Relationship Id="rId828" Type="http://schemas.openxmlformats.org/officeDocument/2006/relationships/ctrlProp" Target="../ctrlProps/ctrlProp826.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467" Type="http://schemas.openxmlformats.org/officeDocument/2006/relationships/ctrlProp" Target="../ctrlProps/ctrlProp465.xml"/><Relationship Id="rId632" Type="http://schemas.openxmlformats.org/officeDocument/2006/relationships/ctrlProp" Target="../ctrlProps/ctrlProp630.xml"/><Relationship Id="rId271" Type="http://schemas.openxmlformats.org/officeDocument/2006/relationships/ctrlProp" Target="../ctrlProps/ctrlProp269.xml"/><Relationship Id="rId674" Type="http://schemas.openxmlformats.org/officeDocument/2006/relationships/ctrlProp" Target="../ctrlProps/ctrlProp672.xml"/><Relationship Id="rId881" Type="http://schemas.openxmlformats.org/officeDocument/2006/relationships/table" Target="../tables/table31.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534" Type="http://schemas.openxmlformats.org/officeDocument/2006/relationships/ctrlProp" Target="../ctrlProps/ctrlProp532.xml"/><Relationship Id="rId576" Type="http://schemas.openxmlformats.org/officeDocument/2006/relationships/ctrlProp" Target="../ctrlProps/ctrlProp574.xml"/><Relationship Id="rId741" Type="http://schemas.openxmlformats.org/officeDocument/2006/relationships/ctrlProp" Target="../ctrlProps/ctrlProp739.xml"/><Relationship Id="rId783" Type="http://schemas.openxmlformats.org/officeDocument/2006/relationships/ctrlProp" Target="../ctrlProps/ctrlProp781.xml"/><Relationship Id="rId839" Type="http://schemas.openxmlformats.org/officeDocument/2006/relationships/ctrlProp" Target="../ctrlProps/ctrlProp837.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601" Type="http://schemas.openxmlformats.org/officeDocument/2006/relationships/ctrlProp" Target="../ctrlProps/ctrlProp599.xml"/><Relationship Id="rId643" Type="http://schemas.openxmlformats.org/officeDocument/2006/relationships/ctrlProp" Target="../ctrlProps/ctrlProp641.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ctrlProp" Target="../ctrlProps/ctrlProp683.xml"/><Relationship Id="rId850" Type="http://schemas.openxmlformats.org/officeDocument/2006/relationships/ctrlProp" Target="../ctrlProps/ctrlProp848.xml"/><Relationship Id="rId892" Type="http://schemas.openxmlformats.org/officeDocument/2006/relationships/table" Target="../tables/table42.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503" Type="http://schemas.openxmlformats.org/officeDocument/2006/relationships/ctrlProp" Target="../ctrlProps/ctrlProp501.xml"/><Relationship Id="rId545" Type="http://schemas.openxmlformats.org/officeDocument/2006/relationships/ctrlProp" Target="../ctrlProps/ctrlProp543.xml"/><Relationship Id="rId587" Type="http://schemas.openxmlformats.org/officeDocument/2006/relationships/ctrlProp" Target="../ctrlProps/ctrlProp585.xml"/><Relationship Id="rId710" Type="http://schemas.openxmlformats.org/officeDocument/2006/relationships/ctrlProp" Target="../ctrlProps/ctrlProp708.xml"/><Relationship Id="rId752" Type="http://schemas.openxmlformats.org/officeDocument/2006/relationships/ctrlProp" Target="../ctrlProps/ctrlProp750.xml"/><Relationship Id="rId808" Type="http://schemas.openxmlformats.org/officeDocument/2006/relationships/ctrlProp" Target="../ctrlProps/ctrlProp80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447" Type="http://schemas.openxmlformats.org/officeDocument/2006/relationships/ctrlProp" Target="../ctrlProps/ctrlProp445.xml"/><Relationship Id="rId612" Type="http://schemas.openxmlformats.org/officeDocument/2006/relationships/ctrlProp" Target="../ctrlProps/ctrlProp610.xml"/><Relationship Id="rId794" Type="http://schemas.openxmlformats.org/officeDocument/2006/relationships/ctrlProp" Target="../ctrlProps/ctrlProp792.xml"/><Relationship Id="rId251" Type="http://schemas.openxmlformats.org/officeDocument/2006/relationships/ctrlProp" Target="../ctrlProps/ctrlProp249.xml"/><Relationship Id="rId489" Type="http://schemas.openxmlformats.org/officeDocument/2006/relationships/ctrlProp" Target="../ctrlProps/ctrlProp487.xml"/><Relationship Id="rId654" Type="http://schemas.openxmlformats.org/officeDocument/2006/relationships/ctrlProp" Target="../ctrlProps/ctrlProp652.xml"/><Relationship Id="rId696" Type="http://schemas.openxmlformats.org/officeDocument/2006/relationships/ctrlProp" Target="../ctrlProps/ctrlProp694.xml"/><Relationship Id="rId861" Type="http://schemas.openxmlformats.org/officeDocument/2006/relationships/table" Target="../tables/table11.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514" Type="http://schemas.openxmlformats.org/officeDocument/2006/relationships/ctrlProp" Target="../ctrlProps/ctrlProp512.xml"/><Relationship Id="rId556" Type="http://schemas.openxmlformats.org/officeDocument/2006/relationships/ctrlProp" Target="../ctrlProps/ctrlProp554.xml"/><Relationship Id="rId721" Type="http://schemas.openxmlformats.org/officeDocument/2006/relationships/ctrlProp" Target="../ctrlProps/ctrlProp719.xml"/><Relationship Id="rId763" Type="http://schemas.openxmlformats.org/officeDocument/2006/relationships/ctrlProp" Target="../ctrlProps/ctrlProp761.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598" Type="http://schemas.openxmlformats.org/officeDocument/2006/relationships/ctrlProp" Target="../ctrlProps/ctrlProp596.xml"/><Relationship Id="rId819" Type="http://schemas.openxmlformats.org/officeDocument/2006/relationships/ctrlProp" Target="../ctrlProps/ctrlProp817.xml"/><Relationship Id="rId220" Type="http://schemas.openxmlformats.org/officeDocument/2006/relationships/ctrlProp" Target="../ctrlProps/ctrlProp218.xml"/><Relationship Id="rId458" Type="http://schemas.openxmlformats.org/officeDocument/2006/relationships/ctrlProp" Target="../ctrlProps/ctrlProp456.xml"/><Relationship Id="rId623" Type="http://schemas.openxmlformats.org/officeDocument/2006/relationships/ctrlProp" Target="../ctrlProps/ctrlProp621.xml"/><Relationship Id="rId665" Type="http://schemas.openxmlformats.org/officeDocument/2006/relationships/ctrlProp" Target="../ctrlProps/ctrlProp663.xml"/><Relationship Id="rId830" Type="http://schemas.openxmlformats.org/officeDocument/2006/relationships/ctrlProp" Target="../ctrlProps/ctrlProp828.xml"/><Relationship Id="rId872" Type="http://schemas.openxmlformats.org/officeDocument/2006/relationships/table" Target="../tables/table22.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525" Type="http://schemas.openxmlformats.org/officeDocument/2006/relationships/ctrlProp" Target="../ctrlProps/ctrlProp523.xml"/><Relationship Id="rId567" Type="http://schemas.openxmlformats.org/officeDocument/2006/relationships/ctrlProp" Target="../ctrlProps/ctrlProp565.xml"/><Relationship Id="rId732" Type="http://schemas.openxmlformats.org/officeDocument/2006/relationships/ctrlProp" Target="../ctrlProps/ctrlProp730.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774" Type="http://schemas.openxmlformats.org/officeDocument/2006/relationships/ctrlProp" Target="../ctrlProps/ctrlProp772.xml"/><Relationship Id="rId427" Type="http://schemas.openxmlformats.org/officeDocument/2006/relationships/ctrlProp" Target="../ctrlProps/ctrlProp425.xml"/><Relationship Id="rId469" Type="http://schemas.openxmlformats.org/officeDocument/2006/relationships/ctrlProp" Target="../ctrlProps/ctrlProp467.xml"/><Relationship Id="rId634" Type="http://schemas.openxmlformats.org/officeDocument/2006/relationships/ctrlProp" Target="../ctrlProps/ctrlProp632.xml"/><Relationship Id="rId676" Type="http://schemas.openxmlformats.org/officeDocument/2006/relationships/ctrlProp" Target="../ctrlProps/ctrlProp674.xml"/><Relationship Id="rId841" Type="http://schemas.openxmlformats.org/officeDocument/2006/relationships/ctrlProp" Target="../ctrlProps/ctrlProp839.xml"/><Relationship Id="rId883" Type="http://schemas.openxmlformats.org/officeDocument/2006/relationships/table" Target="../tables/table33.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480" Type="http://schemas.openxmlformats.org/officeDocument/2006/relationships/ctrlProp" Target="../ctrlProps/ctrlProp478.xml"/><Relationship Id="rId536" Type="http://schemas.openxmlformats.org/officeDocument/2006/relationships/ctrlProp" Target="../ctrlProps/ctrlProp534.xml"/><Relationship Id="rId701" Type="http://schemas.openxmlformats.org/officeDocument/2006/relationships/ctrlProp" Target="../ctrlProps/ctrlProp699.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578" Type="http://schemas.openxmlformats.org/officeDocument/2006/relationships/ctrlProp" Target="../ctrlProps/ctrlProp576.xml"/><Relationship Id="rId743" Type="http://schemas.openxmlformats.org/officeDocument/2006/relationships/ctrlProp" Target="../ctrlProps/ctrlProp741.xml"/><Relationship Id="rId785" Type="http://schemas.openxmlformats.org/officeDocument/2006/relationships/ctrlProp" Target="../ctrlProps/ctrlProp783.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trlProp" Target="../ctrlProps/ctrlProp436.xml"/><Relationship Id="rId603" Type="http://schemas.openxmlformats.org/officeDocument/2006/relationships/ctrlProp" Target="../ctrlProps/ctrlProp601.xml"/><Relationship Id="rId645" Type="http://schemas.openxmlformats.org/officeDocument/2006/relationships/ctrlProp" Target="../ctrlProps/ctrlProp643.xml"/><Relationship Id="rId687" Type="http://schemas.openxmlformats.org/officeDocument/2006/relationships/ctrlProp" Target="../ctrlProps/ctrlProp685.xml"/><Relationship Id="rId810" Type="http://schemas.openxmlformats.org/officeDocument/2006/relationships/ctrlProp" Target="../ctrlProps/ctrlProp808.xml"/><Relationship Id="rId852" Type="http://schemas.openxmlformats.org/officeDocument/2006/relationships/table" Target="../tables/table2.xml"/><Relationship Id="rId242" Type="http://schemas.openxmlformats.org/officeDocument/2006/relationships/ctrlProp" Target="../ctrlProps/ctrlProp24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ctrlProp" Target="../ctrlProps/ctrlProp710.xml"/><Relationship Id="rId894" Type="http://schemas.openxmlformats.org/officeDocument/2006/relationships/table" Target="../tables/table44.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547" Type="http://schemas.openxmlformats.org/officeDocument/2006/relationships/ctrlProp" Target="../ctrlProps/ctrlProp545.xml"/><Relationship Id="rId589" Type="http://schemas.openxmlformats.org/officeDocument/2006/relationships/ctrlProp" Target="../ctrlProps/ctrlProp587.xml"/><Relationship Id="rId754" Type="http://schemas.openxmlformats.org/officeDocument/2006/relationships/ctrlProp" Target="../ctrlProps/ctrlProp752.xml"/><Relationship Id="rId796" Type="http://schemas.openxmlformats.org/officeDocument/2006/relationships/ctrlProp" Target="../ctrlProps/ctrlProp794.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449" Type="http://schemas.openxmlformats.org/officeDocument/2006/relationships/ctrlProp" Target="../ctrlProps/ctrlProp447.xml"/><Relationship Id="rId614" Type="http://schemas.openxmlformats.org/officeDocument/2006/relationships/ctrlProp" Target="../ctrlProps/ctrlProp612.xml"/><Relationship Id="rId656" Type="http://schemas.openxmlformats.org/officeDocument/2006/relationships/ctrlProp" Target="../ctrlProps/ctrlProp654.xml"/><Relationship Id="rId821" Type="http://schemas.openxmlformats.org/officeDocument/2006/relationships/ctrlProp" Target="../ctrlProps/ctrlProp819.xml"/><Relationship Id="rId863" Type="http://schemas.openxmlformats.org/officeDocument/2006/relationships/table" Target="../tables/table13.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60" Type="http://schemas.openxmlformats.org/officeDocument/2006/relationships/ctrlProp" Target="../ctrlProps/ctrlProp458.xml"/><Relationship Id="rId516" Type="http://schemas.openxmlformats.org/officeDocument/2006/relationships/ctrlProp" Target="../ctrlProps/ctrlProp514.xml"/><Relationship Id="rId698" Type="http://schemas.openxmlformats.org/officeDocument/2006/relationships/ctrlProp" Target="../ctrlProps/ctrlProp696.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23" Type="http://schemas.openxmlformats.org/officeDocument/2006/relationships/ctrlProp" Target="../ctrlProps/ctrlProp721.xml"/><Relationship Id="rId765" Type="http://schemas.openxmlformats.org/officeDocument/2006/relationships/ctrlProp" Target="../ctrlProps/ctrlProp763.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625" Type="http://schemas.openxmlformats.org/officeDocument/2006/relationships/ctrlProp" Target="../ctrlProps/ctrlProp623.xml"/><Relationship Id="rId832" Type="http://schemas.openxmlformats.org/officeDocument/2006/relationships/ctrlProp" Target="../ctrlProps/ctrlProp830.xml"/><Relationship Id="rId222" Type="http://schemas.openxmlformats.org/officeDocument/2006/relationships/ctrlProp" Target="../ctrlProps/ctrlProp220.xml"/><Relationship Id="rId264" Type="http://schemas.openxmlformats.org/officeDocument/2006/relationships/ctrlProp" Target="../ctrlProps/ctrlProp262.xml"/><Relationship Id="rId471" Type="http://schemas.openxmlformats.org/officeDocument/2006/relationships/ctrlProp" Target="../ctrlProps/ctrlProp469.xml"/><Relationship Id="rId667" Type="http://schemas.openxmlformats.org/officeDocument/2006/relationships/ctrlProp" Target="../ctrlProps/ctrlProp665.xml"/><Relationship Id="rId874" Type="http://schemas.openxmlformats.org/officeDocument/2006/relationships/table" Target="../tables/table24.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527" Type="http://schemas.openxmlformats.org/officeDocument/2006/relationships/ctrlProp" Target="../ctrlProps/ctrlProp525.xml"/><Relationship Id="rId569" Type="http://schemas.openxmlformats.org/officeDocument/2006/relationships/ctrlProp" Target="../ctrlProps/ctrlProp567.xml"/><Relationship Id="rId734" Type="http://schemas.openxmlformats.org/officeDocument/2006/relationships/ctrlProp" Target="../ctrlProps/ctrlProp732.xml"/><Relationship Id="rId776" Type="http://schemas.openxmlformats.org/officeDocument/2006/relationships/ctrlProp" Target="../ctrlProps/ctrlProp774.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580" Type="http://schemas.openxmlformats.org/officeDocument/2006/relationships/ctrlProp" Target="../ctrlProps/ctrlProp578.xml"/><Relationship Id="rId636" Type="http://schemas.openxmlformats.org/officeDocument/2006/relationships/ctrlProp" Target="../ctrlProps/ctrlProp634.xml"/><Relationship Id="rId801" Type="http://schemas.openxmlformats.org/officeDocument/2006/relationships/ctrlProp" Target="../ctrlProps/ctrlProp799.xml"/><Relationship Id="rId1" Type="http://schemas.openxmlformats.org/officeDocument/2006/relationships/drawing" Target="../drawings/drawing1.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843" Type="http://schemas.openxmlformats.org/officeDocument/2006/relationships/ctrlProp" Target="../ctrlProps/ctrlProp841.xml"/><Relationship Id="rId885" Type="http://schemas.openxmlformats.org/officeDocument/2006/relationships/table" Target="../tables/table35.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 Id="rId482" Type="http://schemas.openxmlformats.org/officeDocument/2006/relationships/ctrlProp" Target="../ctrlProps/ctrlProp480.xml"/><Relationship Id="rId538" Type="http://schemas.openxmlformats.org/officeDocument/2006/relationships/ctrlProp" Target="../ctrlProps/ctrlProp536.xml"/><Relationship Id="rId703" Type="http://schemas.openxmlformats.org/officeDocument/2006/relationships/ctrlProp" Target="../ctrlProps/ctrlProp701.xml"/><Relationship Id="rId745" Type="http://schemas.openxmlformats.org/officeDocument/2006/relationships/ctrlProp" Target="../ctrlProps/ctrlProp743.xml"/><Relationship Id="rId81" Type="http://schemas.openxmlformats.org/officeDocument/2006/relationships/ctrlProp" Target="../ctrlProps/ctrlProp79.xml"/><Relationship Id="rId135" Type="http://schemas.openxmlformats.org/officeDocument/2006/relationships/ctrlProp" Target="../ctrlProps/ctrlProp133.xml"/><Relationship Id="rId177" Type="http://schemas.openxmlformats.org/officeDocument/2006/relationships/ctrlProp" Target="../ctrlProps/ctrlProp175.xml"/><Relationship Id="rId342" Type="http://schemas.openxmlformats.org/officeDocument/2006/relationships/ctrlProp" Target="../ctrlProps/ctrlProp340.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787" Type="http://schemas.openxmlformats.org/officeDocument/2006/relationships/ctrlProp" Target="../ctrlProps/ctrlProp785.xml"/><Relationship Id="rId812" Type="http://schemas.openxmlformats.org/officeDocument/2006/relationships/ctrlProp" Target="../ctrlProps/ctrlProp810.xml"/><Relationship Id="rId202" Type="http://schemas.openxmlformats.org/officeDocument/2006/relationships/ctrlProp" Target="../ctrlProps/ctrlProp200.xml"/><Relationship Id="rId244" Type="http://schemas.openxmlformats.org/officeDocument/2006/relationships/ctrlProp" Target="../ctrlProps/ctrlProp242.xml"/><Relationship Id="rId647" Type="http://schemas.openxmlformats.org/officeDocument/2006/relationships/ctrlProp" Target="../ctrlProps/ctrlProp645.xml"/><Relationship Id="rId689" Type="http://schemas.openxmlformats.org/officeDocument/2006/relationships/ctrlProp" Target="../ctrlProps/ctrlProp687.xml"/><Relationship Id="rId854" Type="http://schemas.openxmlformats.org/officeDocument/2006/relationships/table" Target="../tables/table4.xml"/><Relationship Id="rId896" Type="http://schemas.openxmlformats.org/officeDocument/2006/relationships/comments" Target="../comments1.xml"/><Relationship Id="rId39" Type="http://schemas.openxmlformats.org/officeDocument/2006/relationships/ctrlProp" Target="../ctrlProps/ctrlProp37.xml"/><Relationship Id="rId286" Type="http://schemas.openxmlformats.org/officeDocument/2006/relationships/ctrlProp" Target="../ctrlProps/ctrlProp284.xml"/><Relationship Id="rId451" Type="http://schemas.openxmlformats.org/officeDocument/2006/relationships/ctrlProp" Target="../ctrlProps/ctrlProp449.xml"/><Relationship Id="rId493" Type="http://schemas.openxmlformats.org/officeDocument/2006/relationships/ctrlProp" Target="../ctrlProps/ctrlProp491.xml"/><Relationship Id="rId507" Type="http://schemas.openxmlformats.org/officeDocument/2006/relationships/ctrlProp" Target="../ctrlProps/ctrlProp505.xml"/><Relationship Id="rId549" Type="http://schemas.openxmlformats.org/officeDocument/2006/relationships/ctrlProp" Target="../ctrlProps/ctrlProp547.xml"/><Relationship Id="rId714" Type="http://schemas.openxmlformats.org/officeDocument/2006/relationships/ctrlProp" Target="../ctrlProps/ctrlProp712.xml"/><Relationship Id="rId756" Type="http://schemas.openxmlformats.org/officeDocument/2006/relationships/ctrlProp" Target="../ctrlProps/ctrlProp754.xml"/><Relationship Id="rId50" Type="http://schemas.openxmlformats.org/officeDocument/2006/relationships/ctrlProp" Target="../ctrlProps/ctrlProp48.xml"/><Relationship Id="rId104" Type="http://schemas.openxmlformats.org/officeDocument/2006/relationships/ctrlProp" Target="../ctrlProps/ctrlProp102.xml"/><Relationship Id="rId146" Type="http://schemas.openxmlformats.org/officeDocument/2006/relationships/ctrlProp" Target="../ctrlProps/ctrlProp144.xml"/><Relationship Id="rId188" Type="http://schemas.openxmlformats.org/officeDocument/2006/relationships/ctrlProp" Target="../ctrlProps/ctrlProp186.xml"/><Relationship Id="rId311" Type="http://schemas.openxmlformats.org/officeDocument/2006/relationships/ctrlProp" Target="../ctrlProps/ctrlProp309.xml"/><Relationship Id="rId353" Type="http://schemas.openxmlformats.org/officeDocument/2006/relationships/ctrlProp" Target="../ctrlProps/ctrlProp351.xml"/><Relationship Id="rId395" Type="http://schemas.openxmlformats.org/officeDocument/2006/relationships/ctrlProp" Target="../ctrlProps/ctrlProp393.xml"/><Relationship Id="rId409" Type="http://schemas.openxmlformats.org/officeDocument/2006/relationships/ctrlProp" Target="../ctrlProps/ctrlProp407.xml"/><Relationship Id="rId560" Type="http://schemas.openxmlformats.org/officeDocument/2006/relationships/ctrlProp" Target="../ctrlProps/ctrlProp558.xml"/><Relationship Id="rId798" Type="http://schemas.openxmlformats.org/officeDocument/2006/relationships/ctrlProp" Target="../ctrlProps/ctrlProp796.xml"/><Relationship Id="rId92" Type="http://schemas.openxmlformats.org/officeDocument/2006/relationships/ctrlProp" Target="../ctrlProps/ctrlProp90.xml"/><Relationship Id="rId213" Type="http://schemas.openxmlformats.org/officeDocument/2006/relationships/ctrlProp" Target="../ctrlProps/ctrlProp211.xml"/><Relationship Id="rId420" Type="http://schemas.openxmlformats.org/officeDocument/2006/relationships/ctrlProp" Target="../ctrlProps/ctrlProp418.xml"/><Relationship Id="rId616" Type="http://schemas.openxmlformats.org/officeDocument/2006/relationships/ctrlProp" Target="../ctrlProps/ctrlProp614.xml"/><Relationship Id="rId658" Type="http://schemas.openxmlformats.org/officeDocument/2006/relationships/ctrlProp" Target="../ctrlProps/ctrlProp656.xml"/><Relationship Id="rId823" Type="http://schemas.openxmlformats.org/officeDocument/2006/relationships/ctrlProp" Target="../ctrlProps/ctrlProp821.xml"/><Relationship Id="rId865" Type="http://schemas.openxmlformats.org/officeDocument/2006/relationships/table" Target="../tables/table15.xml"/><Relationship Id="rId255" Type="http://schemas.openxmlformats.org/officeDocument/2006/relationships/ctrlProp" Target="../ctrlProps/ctrlProp253.xml"/><Relationship Id="rId297" Type="http://schemas.openxmlformats.org/officeDocument/2006/relationships/ctrlProp" Target="../ctrlProps/ctrlProp295.xml"/><Relationship Id="rId462" Type="http://schemas.openxmlformats.org/officeDocument/2006/relationships/ctrlProp" Target="../ctrlProps/ctrlProp460.xml"/><Relationship Id="rId518" Type="http://schemas.openxmlformats.org/officeDocument/2006/relationships/ctrlProp" Target="../ctrlProps/ctrlProp516.xml"/><Relationship Id="rId725" Type="http://schemas.openxmlformats.org/officeDocument/2006/relationships/ctrlProp" Target="../ctrlProps/ctrlProp723.xml"/><Relationship Id="rId115" Type="http://schemas.openxmlformats.org/officeDocument/2006/relationships/ctrlProp" Target="../ctrlProps/ctrlProp113.xml"/><Relationship Id="rId157" Type="http://schemas.openxmlformats.org/officeDocument/2006/relationships/ctrlProp" Target="../ctrlProps/ctrlProp155.xml"/><Relationship Id="rId322" Type="http://schemas.openxmlformats.org/officeDocument/2006/relationships/ctrlProp" Target="../ctrlProps/ctrlProp320.xml"/><Relationship Id="rId364" Type="http://schemas.openxmlformats.org/officeDocument/2006/relationships/ctrlProp" Target="../ctrlProps/ctrlProp362.xml"/><Relationship Id="rId767" Type="http://schemas.openxmlformats.org/officeDocument/2006/relationships/ctrlProp" Target="../ctrlProps/ctrlProp765.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ctrlProp" Target="../ctrlProps/ctrlProp625.xml"/><Relationship Id="rId669" Type="http://schemas.openxmlformats.org/officeDocument/2006/relationships/ctrlProp" Target="../ctrlProps/ctrlProp667.xml"/><Relationship Id="rId834" Type="http://schemas.openxmlformats.org/officeDocument/2006/relationships/ctrlProp" Target="../ctrlProps/ctrlProp832.xml"/><Relationship Id="rId876" Type="http://schemas.openxmlformats.org/officeDocument/2006/relationships/table" Target="../tables/table26.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680" Type="http://schemas.openxmlformats.org/officeDocument/2006/relationships/ctrlProp" Target="../ctrlProps/ctrlProp678.xml"/><Relationship Id="rId736" Type="http://schemas.openxmlformats.org/officeDocument/2006/relationships/ctrlProp" Target="../ctrlProps/ctrlProp734.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ctrlProp" Target="../ctrlProps/ctrlProp776.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638" Type="http://schemas.openxmlformats.org/officeDocument/2006/relationships/ctrlProp" Target="../ctrlProps/ctrlProp636.xml"/><Relationship Id="rId803" Type="http://schemas.openxmlformats.org/officeDocument/2006/relationships/ctrlProp" Target="../ctrlProps/ctrlProp801.xml"/><Relationship Id="rId845" Type="http://schemas.openxmlformats.org/officeDocument/2006/relationships/ctrlProp" Target="../ctrlProps/ctrlProp843.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705" Type="http://schemas.openxmlformats.org/officeDocument/2006/relationships/ctrlProp" Target="../ctrlProps/ctrlProp703.xml"/><Relationship Id="rId887" Type="http://schemas.openxmlformats.org/officeDocument/2006/relationships/table" Target="../tables/table37.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691" Type="http://schemas.openxmlformats.org/officeDocument/2006/relationships/ctrlProp" Target="../ctrlProps/ctrlProp689.xml"/><Relationship Id="rId747" Type="http://schemas.openxmlformats.org/officeDocument/2006/relationships/ctrlProp" Target="../ctrlProps/ctrlProp745.xml"/><Relationship Id="rId789" Type="http://schemas.openxmlformats.org/officeDocument/2006/relationships/ctrlProp" Target="../ctrlProps/ctrlProp787.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ctrlProp" Target="../ctrlProps/ctrlProp591.xml"/><Relationship Id="rId607" Type="http://schemas.openxmlformats.org/officeDocument/2006/relationships/ctrlProp" Target="../ctrlProps/ctrlProp605.xml"/><Relationship Id="rId649" Type="http://schemas.openxmlformats.org/officeDocument/2006/relationships/ctrlProp" Target="../ctrlProps/ctrlProp647.xml"/><Relationship Id="rId814" Type="http://schemas.openxmlformats.org/officeDocument/2006/relationships/ctrlProp" Target="../ctrlProps/ctrlProp812.xml"/><Relationship Id="rId856" Type="http://schemas.openxmlformats.org/officeDocument/2006/relationships/table" Target="../tables/table6.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660" Type="http://schemas.openxmlformats.org/officeDocument/2006/relationships/ctrlProp" Target="../ctrlProps/ctrlProp658.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716" Type="http://schemas.openxmlformats.org/officeDocument/2006/relationships/ctrlProp" Target="../ctrlProps/ctrlProp714.xml"/><Relationship Id="rId758" Type="http://schemas.openxmlformats.org/officeDocument/2006/relationships/ctrlProp" Target="../ctrlProps/ctrlProp756.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ctrlProp" Target="../ctrlProps/ctrlProp616.xml"/><Relationship Id="rId825" Type="http://schemas.openxmlformats.org/officeDocument/2006/relationships/ctrlProp" Target="../ctrlProps/ctrlProp823.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867" Type="http://schemas.openxmlformats.org/officeDocument/2006/relationships/table" Target="../tables/table17.xml"/><Relationship Id="rId299" Type="http://schemas.openxmlformats.org/officeDocument/2006/relationships/ctrlProp" Target="../ctrlProps/ctrlProp297.xml"/><Relationship Id="rId727" Type="http://schemas.openxmlformats.org/officeDocument/2006/relationships/ctrlProp" Target="../ctrlProps/ctrlProp725.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ctrlProp" Target="../ctrlProps/ctrlProp778.xml"/><Relationship Id="rId226" Type="http://schemas.openxmlformats.org/officeDocument/2006/relationships/ctrlProp" Target="../ctrlProps/ctrlProp224.xml"/><Relationship Id="rId433" Type="http://schemas.openxmlformats.org/officeDocument/2006/relationships/ctrlProp" Target="../ctrlProps/ctrlProp431.xml"/><Relationship Id="rId878" Type="http://schemas.openxmlformats.org/officeDocument/2006/relationships/table" Target="../tables/table28.xml"/><Relationship Id="rId640" Type="http://schemas.openxmlformats.org/officeDocument/2006/relationships/ctrlProp" Target="../ctrlProps/ctrlProp638.xml"/><Relationship Id="rId738" Type="http://schemas.openxmlformats.org/officeDocument/2006/relationships/ctrlProp" Target="../ctrlProps/ctrlProp736.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805" Type="http://schemas.openxmlformats.org/officeDocument/2006/relationships/ctrlProp" Target="../ctrlProps/ctrlProp803.xml"/><Relationship Id="rId5" Type="http://schemas.openxmlformats.org/officeDocument/2006/relationships/ctrlProp" Target="../ctrlProps/ctrlProp3.xml"/><Relationship Id="rId237" Type="http://schemas.openxmlformats.org/officeDocument/2006/relationships/ctrlProp" Target="../ctrlProps/ctrlProp235.xml"/><Relationship Id="rId791" Type="http://schemas.openxmlformats.org/officeDocument/2006/relationships/ctrlProp" Target="../ctrlProps/ctrlProp789.xml"/><Relationship Id="rId889" Type="http://schemas.openxmlformats.org/officeDocument/2006/relationships/table" Target="../tables/table39.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ctrlProp" Target="../ctrlProps/ctrlProp747.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816" Type="http://schemas.openxmlformats.org/officeDocument/2006/relationships/ctrlProp" Target="../ctrlProps/ctrlProp814.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827" Type="http://schemas.openxmlformats.org/officeDocument/2006/relationships/ctrlProp" Target="../ctrlProps/ctrlProp825.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880" Type="http://schemas.openxmlformats.org/officeDocument/2006/relationships/table" Target="../tables/table30.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740" Type="http://schemas.openxmlformats.org/officeDocument/2006/relationships/ctrlProp" Target="../ctrlProps/ctrlProp738.xml"/><Relationship Id="rId838" Type="http://schemas.openxmlformats.org/officeDocument/2006/relationships/ctrlProp" Target="../ctrlProps/ctrlProp836.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ctrlProp" Target="../ctrlProps/ctrlProp682.xml"/><Relationship Id="rId337" Type="http://schemas.openxmlformats.org/officeDocument/2006/relationships/ctrlProp" Target="../ctrlProps/ctrlProp335.xml"/><Relationship Id="rId891" Type="http://schemas.openxmlformats.org/officeDocument/2006/relationships/table" Target="../tables/table41.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ctrlProp" Target="../ctrlProps/ctrlProp749.xml"/><Relationship Id="rId849" Type="http://schemas.openxmlformats.org/officeDocument/2006/relationships/ctrlProp" Target="../ctrlProps/ctrlProp847.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ctrlProp" Target="../ctrlProps/ctrlProp693.xml"/><Relationship Id="rId709" Type="http://schemas.openxmlformats.org/officeDocument/2006/relationships/ctrlProp" Target="../ctrlProps/ctrlProp707.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ctrlProp" Target="../ctrlProps/ctrlProp76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21"/>
  <sheetViews>
    <sheetView tabSelected="1" workbookViewId="0">
      <selection activeCell="H10" sqref="H10"/>
    </sheetView>
  </sheetViews>
  <sheetFormatPr baseColWidth="10" defaultRowHeight="15" x14ac:dyDescent="0.25"/>
  <cols>
    <col min="1" max="1" width="22.140625" customWidth="1"/>
    <col min="2" max="2" width="33.140625" customWidth="1"/>
    <col min="3" max="3" width="26" customWidth="1"/>
    <col min="4" max="4" width="23" customWidth="1"/>
    <col min="5" max="5" width="28.140625" customWidth="1"/>
    <col min="6" max="6" width="20.5703125" customWidth="1"/>
  </cols>
  <sheetData>
    <row r="1" spans="1:13" s="8" customFormat="1" ht="18.75" thickTop="1" x14ac:dyDescent="0.25">
      <c r="A1" s="1"/>
      <c r="B1" s="2"/>
      <c r="C1" s="3"/>
      <c r="D1" s="3"/>
      <c r="E1" s="4"/>
      <c r="F1" s="2"/>
      <c r="G1" s="2"/>
      <c r="H1" s="5"/>
      <c r="I1" s="6"/>
      <c r="J1" s="6"/>
      <c r="K1" s="7"/>
      <c r="L1" s="7"/>
      <c r="M1" s="7"/>
    </row>
    <row r="2" spans="1:13" s="8" customFormat="1" ht="18" x14ac:dyDescent="0.25">
      <c r="A2" s="1"/>
      <c r="B2" s="9" t="s">
        <v>0</v>
      </c>
      <c r="C2" s="9"/>
      <c r="D2" s="9"/>
      <c r="E2" s="9"/>
      <c r="F2" s="10"/>
      <c r="G2" s="2"/>
      <c r="H2" s="7"/>
    </row>
    <row r="3" spans="1:13" s="8" customFormat="1" ht="18" x14ac:dyDescent="0.25">
      <c r="A3" s="1"/>
      <c r="B3" s="11" t="str">
        <f>"AÑO "&amp;E11</f>
        <v>AÑO 2023</v>
      </c>
      <c r="C3" s="11"/>
      <c r="D3" s="11"/>
      <c r="E3" s="11"/>
      <c r="F3" s="12"/>
      <c r="G3" s="2"/>
      <c r="H3" s="7"/>
    </row>
    <row r="4" spans="1:13" s="8" customFormat="1" ht="18" x14ac:dyDescent="0.25">
      <c r="A4" s="1"/>
      <c r="B4" s="2"/>
      <c r="C4" s="2"/>
      <c r="D4" s="2"/>
      <c r="E4" s="13"/>
      <c r="F4" s="2"/>
      <c r="G4" s="2"/>
      <c r="H4" s="7"/>
    </row>
    <row r="5" spans="1:13" s="8" customFormat="1" ht="21" thickBot="1" x14ac:dyDescent="0.3">
      <c r="A5" s="14"/>
      <c r="B5" s="14"/>
      <c r="C5" s="15"/>
      <c r="D5" s="15"/>
      <c r="E5" s="15"/>
      <c r="F5" s="15"/>
      <c r="G5" s="16"/>
      <c r="H5" s="16"/>
    </row>
    <row r="6" spans="1:13" s="22" customFormat="1" ht="14.25" thickBot="1" x14ac:dyDescent="0.3">
      <c r="A6" s="17" t="s">
        <v>1</v>
      </c>
      <c r="B6" s="16"/>
      <c r="C6" s="18"/>
      <c r="D6" s="19" t="s">
        <v>2</v>
      </c>
      <c r="E6" s="20" t="s">
        <v>3</v>
      </c>
      <c r="F6" s="21"/>
    </row>
    <row r="7" spans="1:13" s="22" customFormat="1" ht="14.25" thickBot="1" x14ac:dyDescent="0.3">
      <c r="A7" s="23" t="s">
        <v>4</v>
      </c>
      <c r="B7" s="16"/>
      <c r="C7" s="16"/>
      <c r="D7" s="19" t="s">
        <v>5</v>
      </c>
      <c r="E7" s="20" t="s">
        <v>6</v>
      </c>
      <c r="F7" s="21"/>
    </row>
    <row r="8" spans="1:13" s="22" customFormat="1" ht="27.75" thickBot="1" x14ac:dyDescent="0.3">
      <c r="A8" s="16"/>
      <c r="B8" s="16"/>
      <c r="C8" s="16"/>
      <c r="D8" s="19" t="s">
        <v>7</v>
      </c>
      <c r="E8" s="20" t="s">
        <v>8</v>
      </c>
      <c r="F8" s="21"/>
    </row>
    <row r="9" spans="1:13" s="22" customFormat="1" ht="27.75" thickBot="1" x14ac:dyDescent="0.3">
      <c r="A9" s="24" t="s">
        <v>9</v>
      </c>
      <c r="B9" s="25">
        <f ca="1">COUNTIFS(TotalEstColumnName,"="&amp;TotalEstLabel,TotalEstColumnValue,"&gt;0")</f>
        <v>45</v>
      </c>
      <c r="C9" s="16"/>
      <c r="D9" s="19" t="s">
        <v>10</v>
      </c>
      <c r="E9" s="20" t="s">
        <v>11</v>
      </c>
      <c r="F9" s="21"/>
    </row>
    <row r="10" spans="1:13" s="22" customFormat="1" ht="41.25" thickBot="1" x14ac:dyDescent="0.3">
      <c r="A10" s="26" t="s">
        <v>12</v>
      </c>
      <c r="B10" s="27">
        <f ca="1">SUMIF(TotalEstColumnName,"="&amp;TotalEstLabel,TotalEstColumnValue)</f>
        <v>171313589.74999997</v>
      </c>
      <c r="C10" s="16"/>
      <c r="D10" s="19" t="s">
        <v>13</v>
      </c>
      <c r="E10" s="20" t="s">
        <v>14</v>
      </c>
      <c r="F10" s="21"/>
    </row>
    <row r="11" spans="1:13" s="22" customFormat="1" ht="14.25" thickBot="1" x14ac:dyDescent="0.3">
      <c r="A11" s="16"/>
      <c r="B11" s="16"/>
      <c r="C11" s="16"/>
      <c r="D11" s="19" t="s">
        <v>15</v>
      </c>
      <c r="E11" s="28">
        <v>2023</v>
      </c>
      <c r="F11" s="29"/>
    </row>
    <row r="12" spans="1:13" s="22" customFormat="1" ht="27.75" thickBot="1" x14ac:dyDescent="0.3">
      <c r="A12" s="30"/>
      <c r="B12" s="30"/>
      <c r="C12" s="30"/>
      <c r="D12" s="19" t="s">
        <v>16</v>
      </c>
      <c r="E12" s="31" t="s">
        <v>17</v>
      </c>
      <c r="F12" s="32"/>
    </row>
    <row r="13" spans="1:13" s="33" customFormat="1" ht="14.1" customHeight="1" x14ac:dyDescent="0.25"/>
    <row r="14" spans="1:13" s="33" customFormat="1" ht="14.1" customHeight="1" thickBot="1" x14ac:dyDescent="0.3"/>
    <row r="15" spans="1:13" s="33" customFormat="1" ht="33.950000000000003" customHeight="1" thickBot="1" x14ac:dyDescent="0.3">
      <c r="A15" s="34" t="s">
        <v>18</v>
      </c>
      <c r="B15" s="34" t="s">
        <v>19</v>
      </c>
      <c r="C15" s="34" t="s">
        <v>20</v>
      </c>
      <c r="D15" s="34" t="s">
        <v>21</v>
      </c>
      <c r="E15" s="34" t="s">
        <v>22</v>
      </c>
      <c r="F15" s="34" t="s">
        <v>23</v>
      </c>
    </row>
    <row r="16" spans="1:13" s="33" customFormat="1" ht="13.5" customHeight="1" thickBot="1" x14ac:dyDescent="0.3">
      <c r="A16" s="35" t="s">
        <v>24</v>
      </c>
      <c r="B16" s="35" t="s">
        <v>25</v>
      </c>
      <c r="C16" s="35" t="s">
        <v>26</v>
      </c>
      <c r="D16" s="35" t="s">
        <v>27</v>
      </c>
      <c r="E16" s="35" t="s">
        <v>28</v>
      </c>
      <c r="F16" s="35" t="s">
        <v>17</v>
      </c>
    </row>
    <row r="17" spans="1:10" s="33" customFormat="1" ht="14.1" customHeight="1" thickBot="1" x14ac:dyDescent="0.3">
      <c r="A17" s="36" t="s">
        <v>29</v>
      </c>
      <c r="B17" s="37" t="s">
        <v>30</v>
      </c>
      <c r="C17" s="38">
        <v>44888</v>
      </c>
      <c r="D17" s="36" t="s">
        <v>31</v>
      </c>
      <c r="E17" s="39" t="s">
        <v>32</v>
      </c>
      <c r="F17" s="40" t="s">
        <v>33</v>
      </c>
    </row>
    <row r="18" spans="1:10" s="33" customFormat="1" ht="14.1" customHeight="1" thickBot="1" x14ac:dyDescent="0.3">
      <c r="A18" s="41"/>
      <c r="B18" s="37" t="s">
        <v>34</v>
      </c>
      <c r="C18" s="42">
        <f>IF(C17="","",IF(AND(MONTH(C17)&gt;=1,MONTH(C17)&lt;=3),1,IF(AND(MONTH(C17)&gt;=4,MONTH(C17)&lt;=6),2,IF(AND(MONTH(C17)&gt;=7,MONTH(C17)&lt;=9),3,4))))</f>
        <v>4</v>
      </c>
      <c r="D18" s="41"/>
      <c r="E18" s="39" t="s">
        <v>35</v>
      </c>
      <c r="F18" s="40" t="s">
        <v>36</v>
      </c>
    </row>
    <row r="19" spans="1:10" s="33" customFormat="1" ht="14.1" customHeight="1" thickBot="1" x14ac:dyDescent="0.3">
      <c r="A19" s="41"/>
      <c r="B19" s="37" t="s">
        <v>37</v>
      </c>
      <c r="C19" s="38">
        <v>44946</v>
      </c>
      <c r="D19" s="41"/>
      <c r="E19" s="39" t="s">
        <v>38</v>
      </c>
      <c r="F19" s="40" t="s">
        <v>36</v>
      </c>
    </row>
    <row r="20" spans="1:10" s="33" customFormat="1" ht="14.1" customHeight="1" thickBot="1" x14ac:dyDescent="0.3">
      <c r="A20" s="41"/>
      <c r="B20" s="37" t="s">
        <v>34</v>
      </c>
      <c r="C20" s="42">
        <f>IF(C19="","",IF(AND(MONTH(C19)&gt;=1,MONTH(C19)&lt;=3),1,IF(AND(MONTH(C19)&gt;=4,MONTH(C19)&lt;=6),2,IF(AND(MONTH(C19)&gt;=7,MONTH(C19)&lt;=9),3,4))))</f>
        <v>1</v>
      </c>
      <c r="D20" s="41"/>
      <c r="E20" s="39" t="s">
        <v>39</v>
      </c>
      <c r="F20" s="40" t="s">
        <v>36</v>
      </c>
    </row>
    <row r="21" spans="1:10" s="33" customFormat="1" ht="14.1" customHeight="1" thickBot="1" x14ac:dyDescent="0.3"/>
    <row r="22" spans="1:10" s="33" customFormat="1" ht="14.1" customHeight="1" thickBot="1" x14ac:dyDescent="0.3">
      <c r="A22" s="43" t="s">
        <v>40</v>
      </c>
      <c r="B22" s="43" t="s">
        <v>41</v>
      </c>
      <c r="C22" s="43" t="s">
        <v>42</v>
      </c>
      <c r="D22" s="43" t="s">
        <v>43</v>
      </c>
      <c r="E22" s="43" t="s">
        <v>44</v>
      </c>
      <c r="F22" s="43" t="s">
        <v>45</v>
      </c>
    </row>
    <row r="23" spans="1:10" s="33" customFormat="1" ht="13.5" customHeight="1" x14ac:dyDescent="0.25">
      <c r="A23" s="44">
        <v>15101505</v>
      </c>
      <c r="B23" s="45" t="str">
        <f ca="1">IFERROR(INDEX(UNSPSCDes,MATCH(INDIRECT(ADDRESS(ROW(),COLUMN()-1,4)),UNSPSCCode,0)),"")</f>
        <v>Combustible diesel</v>
      </c>
      <c r="C23" s="46" t="s">
        <v>46</v>
      </c>
      <c r="D23" s="44">
        <v>1</v>
      </c>
      <c r="E23" s="47">
        <v>25500000</v>
      </c>
      <c r="F23" s="48">
        <f ca="1">INDIRECT(ADDRESS(ROW(),COLUMN()-2,4))*INDIRECT(ADDRESS(ROW(),COLUMN()-1,4))</f>
        <v>25500000</v>
      </c>
    </row>
    <row r="24" spans="1:10" s="33" customFormat="1" ht="13.5" customHeight="1" x14ac:dyDescent="0.25">
      <c r="A24" s="44">
        <v>15101506</v>
      </c>
      <c r="B24" s="45" t="str">
        <f ca="1">IFERROR(INDEX(UNSPSCDes,MATCH(INDIRECT(ADDRESS(ROW(),COLUMN()-1,4)),UNSPSCCode,0)),"")</f>
        <v>Gasolina</v>
      </c>
      <c r="C24" s="46" t="s">
        <v>46</v>
      </c>
      <c r="D24" s="44">
        <v>1</v>
      </c>
      <c r="E24" s="47">
        <v>18000000</v>
      </c>
      <c r="F24" s="48">
        <f ca="1">INDIRECT(ADDRESS(ROW(),COLUMN()-2,4))*INDIRECT(ADDRESS(ROW(),COLUMN()-1,4))</f>
        <v>18000000</v>
      </c>
    </row>
    <row r="25" spans="1:10" s="33" customFormat="1" ht="14.1" customHeight="1" x14ac:dyDescent="0.25">
      <c r="E25" s="49" t="s">
        <v>47</v>
      </c>
      <c r="F25" s="50">
        <f ca="1">SUM(Table4[MONTO TOTAL ESTIMADO])</f>
        <v>43500000</v>
      </c>
      <c r="H25" s="33" t="str">
        <f>C16</f>
        <v>Bienes</v>
      </c>
      <c r="I25" s="33" t="str">
        <f>E16</f>
        <v>No</v>
      </c>
      <c r="J25" s="33" t="str">
        <f>D16</f>
        <v>Licitacion Publica</v>
      </c>
    </row>
    <row r="26" spans="1:10" s="33" customFormat="1" ht="14.1" customHeight="1" thickBot="1" x14ac:dyDescent="0.3"/>
    <row r="27" spans="1:10" s="33" customFormat="1" ht="33.75" customHeight="1" thickBot="1" x14ac:dyDescent="0.25">
      <c r="A27" s="34" t="s">
        <v>18</v>
      </c>
      <c r="B27" s="34" t="s">
        <v>19</v>
      </c>
      <c r="C27" s="34" t="s">
        <v>20</v>
      </c>
      <c r="D27" s="34" t="s">
        <v>21</v>
      </c>
      <c r="E27" s="34" t="s">
        <v>22</v>
      </c>
      <c r="F27" s="34" t="s">
        <v>23</v>
      </c>
      <c r="G27" s="51"/>
      <c r="H27" s="51"/>
      <c r="I27" s="51"/>
      <c r="J27" s="51"/>
    </row>
    <row r="28" spans="1:10" s="33" customFormat="1" ht="13.5" customHeight="1" thickBot="1" x14ac:dyDescent="0.25">
      <c r="A28" s="35" t="s">
        <v>48</v>
      </c>
      <c r="B28" s="35" t="s">
        <v>49</v>
      </c>
      <c r="C28" s="35" t="s">
        <v>50</v>
      </c>
      <c r="D28" s="35" t="s">
        <v>51</v>
      </c>
      <c r="E28" s="35" t="s">
        <v>28</v>
      </c>
      <c r="F28" s="35"/>
      <c r="G28" s="51"/>
      <c r="H28" s="51"/>
      <c r="I28" s="51"/>
      <c r="J28" s="51"/>
    </row>
    <row r="29" spans="1:10" s="33" customFormat="1" ht="14.1" customHeight="1" thickBot="1" x14ac:dyDescent="0.25">
      <c r="A29" s="36" t="s">
        <v>29</v>
      </c>
      <c r="B29" s="37" t="s">
        <v>30</v>
      </c>
      <c r="C29" s="52">
        <v>44941</v>
      </c>
      <c r="D29" s="36" t="s">
        <v>31</v>
      </c>
      <c r="E29" s="37" t="s">
        <v>32</v>
      </c>
      <c r="F29" s="35" t="s">
        <v>33</v>
      </c>
      <c r="G29" s="51"/>
      <c r="H29" s="51"/>
      <c r="I29" s="51"/>
      <c r="J29" s="51"/>
    </row>
    <row r="30" spans="1:10" s="33" customFormat="1" ht="14.1" customHeight="1" thickBot="1" x14ac:dyDescent="0.25">
      <c r="A30" s="41"/>
      <c r="B30" s="37" t="s">
        <v>34</v>
      </c>
      <c r="C30" s="53">
        <f>IF(C29="","",IF(AND(MONTH(C29)&gt;=1,MONTH(C29)&lt;=3),1,IF(AND(MONTH(C29)&gt;=4,MONTH(C29)&lt;=6),2,IF(AND(MONTH(C29)&gt;=7,MONTH(C29)&lt;=9),3,4))))</f>
        <v>1</v>
      </c>
      <c r="D30" s="41"/>
      <c r="E30" s="37" t="s">
        <v>35</v>
      </c>
      <c r="F30" s="35" t="s">
        <v>36</v>
      </c>
      <c r="G30" s="51"/>
      <c r="H30" s="51"/>
      <c r="I30" s="51"/>
      <c r="J30" s="51"/>
    </row>
    <row r="31" spans="1:10" s="33" customFormat="1" ht="14.1" customHeight="1" thickBot="1" x14ac:dyDescent="0.25">
      <c r="A31" s="41"/>
      <c r="B31" s="37" t="s">
        <v>37</v>
      </c>
      <c r="C31" s="52">
        <v>44972</v>
      </c>
      <c r="D31" s="41"/>
      <c r="E31" s="37" t="s">
        <v>38</v>
      </c>
      <c r="F31" s="35" t="s">
        <v>36</v>
      </c>
      <c r="G31" s="51"/>
      <c r="H31" s="51"/>
      <c r="I31" s="51"/>
      <c r="J31" s="51"/>
    </row>
    <row r="32" spans="1:10" s="33" customFormat="1" ht="14.1" customHeight="1" thickBot="1" x14ac:dyDescent="0.25">
      <c r="A32" s="41"/>
      <c r="B32" s="37" t="s">
        <v>34</v>
      </c>
      <c r="C32" s="53">
        <f>IF(C31="","",IF(AND(MONTH(C31)&gt;=1,MONTH(C31)&lt;=3),1,IF(AND(MONTH(C31)&gt;=4,MONTH(C31)&lt;=6),2,IF(AND(MONTH(C31)&gt;=7,MONTH(C31)&lt;=9),3,4))))</f>
        <v>1</v>
      </c>
      <c r="D32" s="41"/>
      <c r="E32" s="37" t="s">
        <v>39</v>
      </c>
      <c r="F32" s="35" t="s">
        <v>36</v>
      </c>
      <c r="G32" s="51"/>
      <c r="H32" s="51"/>
      <c r="I32" s="51"/>
      <c r="J32" s="51"/>
    </row>
    <row r="33" spans="1:10" s="33" customFormat="1" ht="14.1" customHeight="1" thickBot="1" x14ac:dyDescent="0.25">
      <c r="A33" s="51"/>
      <c r="B33" s="51"/>
      <c r="C33" s="51"/>
      <c r="D33" s="51"/>
      <c r="E33" s="51"/>
      <c r="F33" s="51"/>
      <c r="G33" s="51"/>
      <c r="H33" s="51"/>
      <c r="I33" s="51"/>
      <c r="J33" s="51"/>
    </row>
    <row r="34" spans="1:10" s="33" customFormat="1" ht="14.1" customHeight="1" thickBot="1" x14ac:dyDescent="0.25">
      <c r="A34" s="43" t="s">
        <v>40</v>
      </c>
      <c r="B34" s="43" t="s">
        <v>41</v>
      </c>
      <c r="C34" s="43" t="s">
        <v>42</v>
      </c>
      <c r="D34" s="43" t="s">
        <v>43</v>
      </c>
      <c r="E34" s="43" t="s">
        <v>44</v>
      </c>
      <c r="F34" s="43" t="s">
        <v>45</v>
      </c>
      <c r="G34" s="51"/>
      <c r="H34" s="51"/>
      <c r="I34" s="51"/>
      <c r="J34" s="51"/>
    </row>
    <row r="35" spans="1:10" s="33" customFormat="1" ht="27" customHeight="1" x14ac:dyDescent="0.2">
      <c r="A35" s="44">
        <v>78180103</v>
      </c>
      <c r="B35" s="45" t="str">
        <f ca="1">IFERROR(INDEX(UNSPSCDes,MATCH(INDIRECT(ADDRESS(ROW(),COLUMN()-1,4)),UNSPSCCode,0)),"")</f>
        <v>Servicios de cambio de fluidos de aceite o de la transmisión</v>
      </c>
      <c r="C35" s="44" t="s">
        <v>46</v>
      </c>
      <c r="D35" s="44">
        <v>1</v>
      </c>
      <c r="E35" s="47">
        <v>5000000</v>
      </c>
      <c r="F35" s="48">
        <f ca="1">INDIRECT(ADDRESS(ROW(),COLUMN()-2,4))*INDIRECT(ADDRESS(ROW(),COLUMN()-1,4))</f>
        <v>5000000</v>
      </c>
      <c r="G35" s="51"/>
      <c r="H35" s="51"/>
      <c r="I35" s="51"/>
      <c r="J35" s="51"/>
    </row>
    <row r="36" spans="1:10" s="33" customFormat="1" ht="14.1" customHeight="1" x14ac:dyDescent="0.2">
      <c r="A36" s="51"/>
      <c r="B36" s="51"/>
      <c r="C36" s="51"/>
      <c r="D36" s="51"/>
      <c r="E36" s="49" t="s">
        <v>47</v>
      </c>
      <c r="F36" s="50">
        <f ca="1">SUM(Table32[MONTO TOTAL ESTIMADO])</f>
        <v>5000000</v>
      </c>
      <c r="G36" s="51"/>
      <c r="H36" s="51" t="str">
        <f>C28</f>
        <v>Servicios</v>
      </c>
      <c r="I36" s="51" t="str">
        <f>E28</f>
        <v>No</v>
      </c>
      <c r="J36" s="51" t="str">
        <f>D28</f>
        <v>Comparacion de Precios</v>
      </c>
    </row>
    <row r="37" spans="1:10" s="33" customFormat="1" ht="14.1" customHeight="1" thickBot="1" x14ac:dyDescent="0.3"/>
    <row r="38" spans="1:10" s="33" customFormat="1" ht="33.75" customHeight="1" thickBot="1" x14ac:dyDescent="0.25">
      <c r="A38" s="34" t="s">
        <v>18</v>
      </c>
      <c r="B38" s="34" t="s">
        <v>19</v>
      </c>
      <c r="C38" s="34" t="s">
        <v>20</v>
      </c>
      <c r="D38" s="34" t="s">
        <v>21</v>
      </c>
      <c r="E38" s="34" t="s">
        <v>22</v>
      </c>
      <c r="F38" s="34" t="s">
        <v>23</v>
      </c>
      <c r="G38" s="51"/>
      <c r="H38" s="51"/>
      <c r="I38" s="51"/>
      <c r="J38" s="51"/>
    </row>
    <row r="39" spans="1:10" s="33" customFormat="1" ht="13.5" customHeight="1" thickBot="1" x14ac:dyDescent="0.25">
      <c r="A39" s="35" t="s">
        <v>52</v>
      </c>
      <c r="B39" s="35" t="s">
        <v>53</v>
      </c>
      <c r="C39" s="35" t="s">
        <v>26</v>
      </c>
      <c r="D39" s="35" t="s">
        <v>51</v>
      </c>
      <c r="E39" s="35" t="s">
        <v>54</v>
      </c>
      <c r="F39" s="35"/>
      <c r="G39" s="51"/>
      <c r="H39" s="51"/>
      <c r="I39" s="51"/>
      <c r="J39" s="51"/>
    </row>
    <row r="40" spans="1:10" s="33" customFormat="1" ht="14.1" customHeight="1" thickBot="1" x14ac:dyDescent="0.25">
      <c r="A40" s="36" t="s">
        <v>29</v>
      </c>
      <c r="B40" s="37" t="s">
        <v>30</v>
      </c>
      <c r="C40" s="52">
        <v>44941</v>
      </c>
      <c r="D40" s="36" t="s">
        <v>31</v>
      </c>
      <c r="E40" s="37" t="s">
        <v>32</v>
      </c>
      <c r="F40" s="35" t="s">
        <v>33</v>
      </c>
      <c r="G40" s="51"/>
      <c r="H40" s="51"/>
      <c r="I40" s="51"/>
      <c r="J40" s="51"/>
    </row>
    <row r="41" spans="1:10" s="33" customFormat="1" ht="14.1" customHeight="1" thickBot="1" x14ac:dyDescent="0.25">
      <c r="A41" s="41"/>
      <c r="B41" s="37" t="s">
        <v>34</v>
      </c>
      <c r="C41" s="53">
        <f>IF(C40="","",IF(AND(MONTH(C40)&gt;=1,MONTH(C40)&lt;=3),1,IF(AND(MONTH(C40)&gt;=4,MONTH(C40)&lt;=6),2,IF(AND(MONTH(C40)&gt;=7,MONTH(C40)&lt;=9),3,4))))</f>
        <v>1</v>
      </c>
      <c r="D41" s="41"/>
      <c r="E41" s="37" t="s">
        <v>35</v>
      </c>
      <c r="F41" s="35" t="s">
        <v>36</v>
      </c>
      <c r="G41" s="51"/>
      <c r="H41" s="51"/>
      <c r="I41" s="51"/>
      <c r="J41" s="51"/>
    </row>
    <row r="42" spans="1:10" s="33" customFormat="1" ht="14.1" customHeight="1" thickBot="1" x14ac:dyDescent="0.25">
      <c r="A42" s="41"/>
      <c r="B42" s="37" t="s">
        <v>37</v>
      </c>
      <c r="C42" s="52">
        <v>44972</v>
      </c>
      <c r="D42" s="41"/>
      <c r="E42" s="37" t="s">
        <v>38</v>
      </c>
      <c r="F42" s="35" t="s">
        <v>36</v>
      </c>
      <c r="G42" s="51"/>
      <c r="H42" s="51"/>
      <c r="I42" s="51"/>
      <c r="J42" s="51"/>
    </row>
    <row r="43" spans="1:10" s="33" customFormat="1" ht="14.1" customHeight="1" thickBot="1" x14ac:dyDescent="0.25">
      <c r="A43" s="41"/>
      <c r="B43" s="37" t="s">
        <v>34</v>
      </c>
      <c r="C43" s="53">
        <f>IF(C42="","",IF(AND(MONTH(C42)&gt;=1,MONTH(C42)&lt;=3),1,IF(AND(MONTH(C42)&gt;=4,MONTH(C42)&lt;=6),2,IF(AND(MONTH(C42)&gt;=7,MONTH(C42)&lt;=9),3,4))))</f>
        <v>1</v>
      </c>
      <c r="D43" s="41"/>
      <c r="E43" s="37" t="s">
        <v>39</v>
      </c>
      <c r="F43" s="35" t="s">
        <v>36</v>
      </c>
      <c r="G43" s="51"/>
      <c r="H43" s="51"/>
      <c r="I43" s="51"/>
      <c r="J43" s="51"/>
    </row>
    <row r="44" spans="1:10" s="33" customFormat="1" ht="14.1" customHeight="1" thickBot="1" x14ac:dyDescent="0.25">
      <c r="A44" s="51"/>
      <c r="B44" s="51"/>
      <c r="C44" s="51"/>
      <c r="D44" s="51"/>
      <c r="E44" s="51"/>
      <c r="F44" s="51"/>
      <c r="G44" s="51"/>
      <c r="H44" s="51"/>
      <c r="I44" s="51"/>
      <c r="J44" s="51"/>
    </row>
    <row r="45" spans="1:10" s="33" customFormat="1" ht="14.1" customHeight="1" thickBot="1" x14ac:dyDescent="0.25">
      <c r="A45" s="43" t="s">
        <v>40</v>
      </c>
      <c r="B45" s="43" t="s">
        <v>41</v>
      </c>
      <c r="C45" s="43" t="s">
        <v>42</v>
      </c>
      <c r="D45" s="43" t="s">
        <v>43</v>
      </c>
      <c r="E45" s="43" t="s">
        <v>44</v>
      </c>
      <c r="F45" s="43" t="s">
        <v>45</v>
      </c>
      <c r="G45" s="51"/>
      <c r="H45" s="51"/>
      <c r="I45" s="51"/>
      <c r="J45" s="51"/>
    </row>
    <row r="46" spans="1:10" s="33" customFormat="1" ht="13.5" customHeight="1" x14ac:dyDescent="0.2">
      <c r="A46" s="44">
        <v>10121801</v>
      </c>
      <c r="B46" s="45" t="str">
        <f ca="1">IFERROR(INDEX(UNSPSCDes,MATCH(INDIRECT(ADDRESS(ROW(),COLUMN()-1,4)),UNSPSCCode,0)),"")</f>
        <v>Comida seca para perros</v>
      </c>
      <c r="C46" s="44" t="s">
        <v>55</v>
      </c>
      <c r="D46" s="44">
        <v>360</v>
      </c>
      <c r="E46" s="47">
        <v>8500</v>
      </c>
      <c r="F46" s="48">
        <f ca="1">INDIRECT(ADDRESS(ROW(),COLUMN()-2,4))*INDIRECT(ADDRESS(ROW(),COLUMN()-1,4))</f>
        <v>3060000</v>
      </c>
      <c r="G46" s="51"/>
      <c r="H46" s="51"/>
      <c r="I46" s="51"/>
      <c r="J46" s="51"/>
    </row>
    <row r="47" spans="1:10" s="33" customFormat="1" ht="14.1" customHeight="1" x14ac:dyDescent="0.2">
      <c r="A47" s="51"/>
      <c r="B47" s="51"/>
      <c r="C47" s="51"/>
      <c r="D47" s="51"/>
      <c r="E47" s="49" t="s">
        <v>47</v>
      </c>
      <c r="F47" s="50">
        <f ca="1">SUM(Table33[MONTO TOTAL ESTIMADO])</f>
        <v>3060000</v>
      </c>
      <c r="G47" s="51"/>
      <c r="H47" s="51" t="str">
        <f>C39</f>
        <v>Bienes</v>
      </c>
      <c r="I47" s="51" t="str">
        <f>E39</f>
        <v>Sí</v>
      </c>
      <c r="J47" s="51" t="str">
        <f>D39</f>
        <v>Comparacion de Precios</v>
      </c>
    </row>
    <row r="48" spans="1:10" s="33" customFormat="1" ht="14.1" customHeight="1" thickBot="1" x14ac:dyDescent="0.3"/>
    <row r="49" spans="1:10" s="33" customFormat="1" ht="33.75" customHeight="1" thickBot="1" x14ac:dyDescent="0.25">
      <c r="A49" s="34" t="s">
        <v>18</v>
      </c>
      <c r="B49" s="34" t="s">
        <v>19</v>
      </c>
      <c r="C49" s="34" t="s">
        <v>20</v>
      </c>
      <c r="D49" s="34" t="s">
        <v>21</v>
      </c>
      <c r="E49" s="34" t="s">
        <v>22</v>
      </c>
      <c r="F49" s="34" t="s">
        <v>23</v>
      </c>
      <c r="G49" s="51"/>
      <c r="H49" s="51"/>
      <c r="I49" s="51"/>
      <c r="J49" s="51"/>
    </row>
    <row r="50" spans="1:10" s="33" customFormat="1" ht="13.5" customHeight="1" thickBot="1" x14ac:dyDescent="0.25">
      <c r="A50" s="35" t="s">
        <v>56</v>
      </c>
      <c r="B50" s="35" t="s">
        <v>57</v>
      </c>
      <c r="C50" s="35" t="s">
        <v>50</v>
      </c>
      <c r="D50" s="35" t="s">
        <v>58</v>
      </c>
      <c r="E50" s="35" t="s">
        <v>28</v>
      </c>
      <c r="F50" s="35"/>
      <c r="G50" s="51"/>
      <c r="H50" s="51"/>
      <c r="I50" s="51"/>
      <c r="J50" s="51"/>
    </row>
    <row r="51" spans="1:10" s="33" customFormat="1" ht="14.1" customHeight="1" thickBot="1" x14ac:dyDescent="0.25">
      <c r="A51" s="36" t="s">
        <v>29</v>
      </c>
      <c r="B51" s="37" t="s">
        <v>30</v>
      </c>
      <c r="C51" s="52">
        <v>44941</v>
      </c>
      <c r="D51" s="36" t="s">
        <v>31</v>
      </c>
      <c r="E51" s="37" t="s">
        <v>32</v>
      </c>
      <c r="F51" s="35" t="s">
        <v>33</v>
      </c>
      <c r="G51" s="51"/>
      <c r="H51" s="51"/>
      <c r="I51" s="51"/>
      <c r="J51" s="51"/>
    </row>
    <row r="52" spans="1:10" s="33" customFormat="1" ht="14.1" customHeight="1" thickBot="1" x14ac:dyDescent="0.25">
      <c r="A52" s="41"/>
      <c r="B52" s="37" t="s">
        <v>34</v>
      </c>
      <c r="C52" s="53">
        <f>IF(C51="","",IF(AND(MONTH(C51)&gt;=1,MONTH(C51)&lt;=3),1,IF(AND(MONTH(C51)&gt;=4,MONTH(C51)&lt;=6),2,IF(AND(MONTH(C51)&gt;=7,MONTH(C51)&lt;=9),3,4))))</f>
        <v>1</v>
      </c>
      <c r="D52" s="41"/>
      <c r="E52" s="37" t="s">
        <v>35</v>
      </c>
      <c r="F52" s="35" t="s">
        <v>36</v>
      </c>
      <c r="G52" s="51"/>
      <c r="H52" s="51"/>
      <c r="I52" s="51"/>
      <c r="J52" s="51"/>
    </row>
    <row r="53" spans="1:10" s="33" customFormat="1" ht="14.1" customHeight="1" thickBot="1" x14ac:dyDescent="0.25">
      <c r="A53" s="41"/>
      <c r="B53" s="37" t="s">
        <v>37</v>
      </c>
      <c r="C53" s="52">
        <v>44972</v>
      </c>
      <c r="D53" s="41"/>
      <c r="E53" s="37" t="s">
        <v>38</v>
      </c>
      <c r="F53" s="35" t="s">
        <v>36</v>
      </c>
      <c r="G53" s="51"/>
      <c r="H53" s="51"/>
      <c r="I53" s="51"/>
      <c r="J53" s="51"/>
    </row>
    <row r="54" spans="1:10" s="33" customFormat="1" ht="14.1" customHeight="1" thickBot="1" x14ac:dyDescent="0.25">
      <c r="A54" s="41"/>
      <c r="B54" s="37" t="s">
        <v>34</v>
      </c>
      <c r="C54" s="53">
        <f>IF(C53="","",IF(AND(MONTH(C53)&gt;=1,MONTH(C53)&lt;=3),1,IF(AND(MONTH(C53)&gt;=4,MONTH(C53)&lt;=6),2,IF(AND(MONTH(C53)&gt;=7,MONTH(C53)&lt;=9),3,4))))</f>
        <v>1</v>
      </c>
      <c r="D54" s="41"/>
      <c r="E54" s="37" t="s">
        <v>39</v>
      </c>
      <c r="F54" s="35" t="s">
        <v>36</v>
      </c>
      <c r="G54" s="51"/>
      <c r="H54" s="51"/>
      <c r="I54" s="51"/>
      <c r="J54" s="51"/>
    </row>
    <row r="55" spans="1:10" s="33" customFormat="1" ht="14.1" customHeight="1" thickBot="1" x14ac:dyDescent="0.25">
      <c r="A55" s="51"/>
      <c r="B55" s="51"/>
      <c r="C55" s="51"/>
      <c r="D55" s="51"/>
      <c r="E55" s="51"/>
      <c r="F55" s="51"/>
      <c r="G55" s="51"/>
      <c r="H55" s="51"/>
      <c r="I55" s="51"/>
      <c r="J55" s="51"/>
    </row>
    <row r="56" spans="1:10" s="33" customFormat="1" ht="14.1" customHeight="1" thickBot="1" x14ac:dyDescent="0.25">
      <c r="A56" s="43" t="s">
        <v>40</v>
      </c>
      <c r="B56" s="43" t="s">
        <v>41</v>
      </c>
      <c r="C56" s="43" t="s">
        <v>42</v>
      </c>
      <c r="D56" s="43" t="s">
        <v>43</v>
      </c>
      <c r="E56" s="43" t="s">
        <v>44</v>
      </c>
      <c r="F56" s="43" t="s">
        <v>45</v>
      </c>
      <c r="G56" s="51"/>
      <c r="H56" s="51"/>
      <c r="I56" s="51"/>
      <c r="J56" s="51"/>
    </row>
    <row r="57" spans="1:10" s="33" customFormat="1" ht="13.5" customHeight="1" x14ac:dyDescent="0.2">
      <c r="A57" s="54">
        <v>44101501</v>
      </c>
      <c r="B57" s="45" t="str">
        <f ca="1">IFERROR(INDEX(UNSPSCDes,MATCH(INDIRECT(ADDRESS(ROW(),COLUMN()-1,4)),UNSPSCCode,0)),"")</f>
        <v>Fotocopiadoras</v>
      </c>
      <c r="C57" s="44" t="s">
        <v>46</v>
      </c>
      <c r="D57" s="44">
        <v>1</v>
      </c>
      <c r="E57" s="47">
        <v>700000</v>
      </c>
      <c r="F57" s="48">
        <f ca="1">INDIRECT(ADDRESS(ROW(),COLUMN()-2,4))*INDIRECT(ADDRESS(ROW(),COLUMN()-1,4))</f>
        <v>700000</v>
      </c>
      <c r="G57" s="51"/>
      <c r="H57" s="51"/>
      <c r="I57" s="51"/>
      <c r="J57" s="51"/>
    </row>
    <row r="58" spans="1:10" s="33" customFormat="1" ht="14.1" customHeight="1" x14ac:dyDescent="0.2">
      <c r="A58" s="51"/>
      <c r="B58" s="51"/>
      <c r="C58" s="51"/>
      <c r="D58" s="51"/>
      <c r="E58" s="49" t="s">
        <v>47</v>
      </c>
      <c r="F58" s="50">
        <f ca="1">SUM(Table36[MONTO TOTAL ESTIMADO])</f>
        <v>700000</v>
      </c>
      <c r="G58" s="51"/>
      <c r="H58" s="51" t="str">
        <f>C50</f>
        <v>Servicios</v>
      </c>
      <c r="I58" s="51" t="str">
        <f>E50</f>
        <v>No</v>
      </c>
      <c r="J58" s="51" t="str">
        <f>D50</f>
        <v>Compras Menores</v>
      </c>
    </row>
    <row r="59" spans="1:10" s="33" customFormat="1" ht="14.1" customHeight="1" thickBot="1" x14ac:dyDescent="0.3"/>
    <row r="60" spans="1:10" s="33" customFormat="1" ht="33.75" customHeight="1" thickBot="1" x14ac:dyDescent="0.25">
      <c r="A60" s="34" t="s">
        <v>18</v>
      </c>
      <c r="B60" s="34" t="s">
        <v>19</v>
      </c>
      <c r="C60" s="34" t="s">
        <v>20</v>
      </c>
      <c r="D60" s="34" t="s">
        <v>21</v>
      </c>
      <c r="E60" s="34" t="s">
        <v>22</v>
      </c>
      <c r="F60" s="34" t="s">
        <v>23</v>
      </c>
      <c r="G60" s="51"/>
      <c r="H60" s="51"/>
      <c r="I60" s="51"/>
      <c r="J60" s="51"/>
    </row>
    <row r="61" spans="1:10" s="33" customFormat="1" ht="13.5" customHeight="1" thickBot="1" x14ac:dyDescent="0.25">
      <c r="A61" s="35" t="s">
        <v>59</v>
      </c>
      <c r="B61" s="35" t="s">
        <v>60</v>
      </c>
      <c r="C61" s="35" t="s">
        <v>50</v>
      </c>
      <c r="D61" s="35" t="s">
        <v>51</v>
      </c>
      <c r="E61" s="35" t="s">
        <v>28</v>
      </c>
      <c r="F61" s="35"/>
      <c r="G61" s="51"/>
      <c r="H61" s="51"/>
      <c r="I61" s="51"/>
      <c r="J61" s="51"/>
    </row>
    <row r="62" spans="1:10" s="33" customFormat="1" ht="14.1" customHeight="1" thickBot="1" x14ac:dyDescent="0.25">
      <c r="A62" s="36" t="s">
        <v>29</v>
      </c>
      <c r="B62" s="37" t="s">
        <v>30</v>
      </c>
      <c r="C62" s="52">
        <v>44941</v>
      </c>
      <c r="D62" s="36" t="s">
        <v>31</v>
      </c>
      <c r="E62" s="37" t="s">
        <v>32</v>
      </c>
      <c r="F62" s="35" t="s">
        <v>33</v>
      </c>
      <c r="G62" s="51"/>
      <c r="H62" s="51"/>
      <c r="I62" s="51"/>
      <c r="J62" s="51"/>
    </row>
    <row r="63" spans="1:10" s="33" customFormat="1" ht="14.1" customHeight="1" thickBot="1" x14ac:dyDescent="0.25">
      <c r="A63" s="41"/>
      <c r="B63" s="37" t="s">
        <v>34</v>
      </c>
      <c r="C63" s="53">
        <f>IF(C62="","",IF(AND(MONTH(C62)&gt;=1,MONTH(C62)&lt;=3),1,IF(AND(MONTH(C62)&gt;=4,MONTH(C62)&lt;=6),2,IF(AND(MONTH(C62)&gt;=7,MONTH(C62)&lt;=9),3,4))))</f>
        <v>1</v>
      </c>
      <c r="D63" s="41"/>
      <c r="E63" s="37" t="s">
        <v>35</v>
      </c>
      <c r="F63" s="35" t="s">
        <v>36</v>
      </c>
      <c r="G63" s="51"/>
      <c r="H63" s="51"/>
      <c r="I63" s="51"/>
      <c r="J63" s="51"/>
    </row>
    <row r="64" spans="1:10" s="33" customFormat="1" ht="14.1" customHeight="1" thickBot="1" x14ac:dyDescent="0.25">
      <c r="A64" s="41"/>
      <c r="B64" s="37" t="s">
        <v>37</v>
      </c>
      <c r="C64" s="52">
        <v>44972</v>
      </c>
      <c r="D64" s="41"/>
      <c r="E64" s="37" t="s">
        <v>38</v>
      </c>
      <c r="F64" s="35" t="s">
        <v>36</v>
      </c>
      <c r="G64" s="51"/>
      <c r="H64" s="51"/>
      <c r="I64" s="51"/>
      <c r="J64" s="51"/>
    </row>
    <row r="65" spans="1:10" s="33" customFormat="1" ht="14.1" customHeight="1" thickBot="1" x14ac:dyDescent="0.25">
      <c r="A65" s="41"/>
      <c r="B65" s="37" t="s">
        <v>34</v>
      </c>
      <c r="C65" s="53">
        <f>IF(C64="","",IF(AND(MONTH(C64)&gt;=1,MONTH(C64)&lt;=3),1,IF(AND(MONTH(C64)&gt;=4,MONTH(C64)&lt;=6),2,IF(AND(MONTH(C64)&gt;=7,MONTH(C64)&lt;=9),3,4))))</f>
        <v>1</v>
      </c>
      <c r="D65" s="41"/>
      <c r="E65" s="37" t="s">
        <v>39</v>
      </c>
      <c r="F65" s="35" t="s">
        <v>36</v>
      </c>
      <c r="G65" s="51"/>
      <c r="H65" s="51"/>
      <c r="I65" s="51"/>
      <c r="J65" s="51"/>
    </row>
    <row r="66" spans="1:10" s="33" customFormat="1" ht="14.1" customHeight="1" thickBot="1" x14ac:dyDescent="0.25">
      <c r="A66" s="51"/>
      <c r="B66" s="51"/>
      <c r="C66" s="51"/>
      <c r="D66" s="51"/>
      <c r="E66" s="51"/>
      <c r="F66" s="51"/>
      <c r="G66" s="51"/>
      <c r="H66" s="51"/>
      <c r="I66" s="51"/>
      <c r="J66" s="51"/>
    </row>
    <row r="67" spans="1:10" s="33" customFormat="1" ht="14.1" customHeight="1" thickBot="1" x14ac:dyDescent="0.25">
      <c r="A67" s="43" t="s">
        <v>40</v>
      </c>
      <c r="B67" s="43" t="s">
        <v>41</v>
      </c>
      <c r="C67" s="43" t="s">
        <v>42</v>
      </c>
      <c r="D67" s="43" t="s">
        <v>43</v>
      </c>
      <c r="E67" s="43" t="s">
        <v>44</v>
      </c>
      <c r="F67" s="43" t="s">
        <v>45</v>
      </c>
      <c r="G67" s="51"/>
      <c r="H67" s="51"/>
      <c r="I67" s="51"/>
      <c r="J67" s="51"/>
    </row>
    <row r="68" spans="1:10" s="33" customFormat="1" ht="13.5" customHeight="1" x14ac:dyDescent="0.2">
      <c r="A68" s="44">
        <v>70141605</v>
      </c>
      <c r="B68" s="45" t="str">
        <f ca="1">IFERROR(INDEX(UNSPSCDes,MATCH(INDIRECT(ADDRESS(ROW(),COLUMN()-1,4)),UNSPSCCode,0)),"")</f>
        <v>Servicios de manejo integrado de plagas</v>
      </c>
      <c r="C68" s="44" t="s">
        <v>46</v>
      </c>
      <c r="D68" s="44">
        <v>1</v>
      </c>
      <c r="E68" s="47">
        <v>5000000</v>
      </c>
      <c r="F68" s="48">
        <f ca="1">INDIRECT(ADDRESS(ROW(),COLUMN()-2,4))*INDIRECT(ADDRESS(ROW(),COLUMN()-1,4))</f>
        <v>5000000</v>
      </c>
      <c r="G68" s="51"/>
      <c r="H68" s="51"/>
      <c r="I68" s="51"/>
      <c r="J68" s="51"/>
    </row>
    <row r="69" spans="1:10" s="33" customFormat="1" ht="14.1" customHeight="1" x14ac:dyDescent="0.2">
      <c r="A69" s="51"/>
      <c r="B69" s="51"/>
      <c r="C69" s="51"/>
      <c r="D69" s="51"/>
      <c r="E69" s="49" t="s">
        <v>47</v>
      </c>
      <c r="F69" s="50">
        <f ca="1">SUM(Table37[MONTO TOTAL ESTIMADO])</f>
        <v>5000000</v>
      </c>
      <c r="G69" s="51"/>
      <c r="H69" s="51" t="str">
        <f>C61</f>
        <v>Servicios</v>
      </c>
      <c r="I69" s="51" t="str">
        <f>E61</f>
        <v>No</v>
      </c>
      <c r="J69" s="51" t="str">
        <f>D61</f>
        <v>Comparacion de Precios</v>
      </c>
    </row>
    <row r="70" spans="1:10" s="33" customFormat="1" ht="14.1" customHeight="1" thickBot="1" x14ac:dyDescent="0.3"/>
    <row r="71" spans="1:10" s="33" customFormat="1" ht="33.75" customHeight="1" thickBot="1" x14ac:dyDescent="0.25">
      <c r="A71" s="34" t="s">
        <v>18</v>
      </c>
      <c r="B71" s="34" t="s">
        <v>19</v>
      </c>
      <c r="C71" s="34" t="s">
        <v>20</v>
      </c>
      <c r="D71" s="34" t="s">
        <v>21</v>
      </c>
      <c r="E71" s="34" t="s">
        <v>22</v>
      </c>
      <c r="F71" s="34" t="s">
        <v>23</v>
      </c>
      <c r="G71" s="51"/>
      <c r="H71" s="51"/>
      <c r="I71" s="51"/>
      <c r="J71" s="51"/>
    </row>
    <row r="72" spans="1:10" s="33" customFormat="1" ht="13.5" customHeight="1" thickBot="1" x14ac:dyDescent="0.25">
      <c r="A72" s="35" t="s">
        <v>61</v>
      </c>
      <c r="B72" s="35" t="s">
        <v>62</v>
      </c>
      <c r="C72" s="35" t="s">
        <v>26</v>
      </c>
      <c r="D72" s="35" t="s">
        <v>27</v>
      </c>
      <c r="E72" s="35" t="s">
        <v>28</v>
      </c>
      <c r="F72" s="35"/>
      <c r="G72" s="51"/>
      <c r="H72" s="51"/>
      <c r="I72" s="51"/>
      <c r="J72" s="51"/>
    </row>
    <row r="73" spans="1:10" s="33" customFormat="1" ht="14.1" customHeight="1" thickBot="1" x14ac:dyDescent="0.25">
      <c r="A73" s="36" t="s">
        <v>29</v>
      </c>
      <c r="B73" s="37" t="s">
        <v>30</v>
      </c>
      <c r="C73" s="52">
        <v>44941</v>
      </c>
      <c r="D73" s="36" t="s">
        <v>31</v>
      </c>
      <c r="E73" s="37" t="s">
        <v>32</v>
      </c>
      <c r="F73" s="35" t="s">
        <v>33</v>
      </c>
      <c r="G73" s="51"/>
      <c r="H73" s="51"/>
      <c r="I73" s="51"/>
      <c r="J73" s="51"/>
    </row>
    <row r="74" spans="1:10" s="33" customFormat="1" ht="14.1" customHeight="1" thickBot="1" x14ac:dyDescent="0.25">
      <c r="A74" s="41"/>
      <c r="B74" s="37" t="s">
        <v>34</v>
      </c>
      <c r="C74" s="53">
        <f>IF(C73="","",IF(AND(MONTH(C73)&gt;=1,MONTH(C73)&lt;=3),1,IF(AND(MONTH(C73)&gt;=4,MONTH(C73)&lt;=6),2,IF(AND(MONTH(C73)&gt;=7,MONTH(C73)&lt;=9),3,4))))</f>
        <v>1</v>
      </c>
      <c r="D74" s="41"/>
      <c r="E74" s="37" t="s">
        <v>35</v>
      </c>
      <c r="F74" s="35" t="s">
        <v>36</v>
      </c>
      <c r="G74" s="51"/>
      <c r="H74" s="51"/>
      <c r="I74" s="51"/>
      <c r="J74" s="51"/>
    </row>
    <row r="75" spans="1:10" s="33" customFormat="1" ht="14.1" customHeight="1" thickBot="1" x14ac:dyDescent="0.25">
      <c r="A75" s="41"/>
      <c r="B75" s="37" t="s">
        <v>37</v>
      </c>
      <c r="C75" s="52">
        <v>44972</v>
      </c>
      <c r="D75" s="41"/>
      <c r="E75" s="37" t="s">
        <v>38</v>
      </c>
      <c r="F75" s="35" t="s">
        <v>36</v>
      </c>
      <c r="G75" s="51"/>
      <c r="H75" s="51"/>
      <c r="I75" s="51"/>
      <c r="J75" s="51"/>
    </row>
    <row r="76" spans="1:10" s="33" customFormat="1" ht="14.1" customHeight="1" thickBot="1" x14ac:dyDescent="0.25">
      <c r="A76" s="41"/>
      <c r="B76" s="37" t="s">
        <v>34</v>
      </c>
      <c r="C76" s="53">
        <f>IF(C75="","",IF(AND(MONTH(C75)&gt;=1,MONTH(C75)&lt;=3),1,IF(AND(MONTH(C75)&gt;=4,MONTH(C75)&lt;=6),2,IF(AND(MONTH(C75)&gt;=7,MONTH(C75)&lt;=9),3,4))))</f>
        <v>1</v>
      </c>
      <c r="D76" s="41"/>
      <c r="E76" s="37" t="s">
        <v>39</v>
      </c>
      <c r="F76" s="35" t="s">
        <v>36</v>
      </c>
      <c r="G76" s="51"/>
      <c r="H76" s="51"/>
      <c r="I76" s="51"/>
      <c r="J76" s="51"/>
    </row>
    <row r="77" spans="1:10" s="33" customFormat="1" ht="14.1" customHeight="1" thickBot="1" x14ac:dyDescent="0.25">
      <c r="A77" s="51"/>
      <c r="B77" s="51"/>
      <c r="C77" s="51"/>
      <c r="D77" s="51"/>
      <c r="E77" s="51"/>
      <c r="F77" s="51"/>
      <c r="G77" s="51"/>
      <c r="H77" s="51"/>
      <c r="I77" s="51"/>
      <c r="J77" s="51"/>
    </row>
    <row r="78" spans="1:10" s="33" customFormat="1" ht="14.1" customHeight="1" thickBot="1" x14ac:dyDescent="0.25">
      <c r="A78" s="43" t="s">
        <v>40</v>
      </c>
      <c r="B78" s="43" t="s">
        <v>41</v>
      </c>
      <c r="C78" s="43" t="s">
        <v>42</v>
      </c>
      <c r="D78" s="43" t="s">
        <v>43</v>
      </c>
      <c r="E78" s="43" t="s">
        <v>44</v>
      </c>
      <c r="F78" s="43" t="s">
        <v>45</v>
      </c>
      <c r="G78" s="51"/>
      <c r="H78" s="51"/>
      <c r="I78" s="51"/>
      <c r="J78" s="51"/>
    </row>
    <row r="79" spans="1:10" s="33" customFormat="1" ht="13.5" customHeight="1" x14ac:dyDescent="0.2">
      <c r="A79" s="44">
        <v>53102701</v>
      </c>
      <c r="B79" s="45" t="str">
        <f t="shared" ref="B79:B88" ca="1" si="0">IFERROR(INDEX(UNSPSCDes,MATCH(INDIRECT(ADDRESS(ROW(),COLUMN()-1,4)),UNSPSCCode,0)),"")</f>
        <v>Uniformes militares</v>
      </c>
      <c r="C79" s="44" t="s">
        <v>46</v>
      </c>
      <c r="D79" s="44">
        <v>1500</v>
      </c>
      <c r="E79" s="47">
        <v>5000</v>
      </c>
      <c r="F79" s="48">
        <f t="shared" ref="F79:F88" ca="1" si="1">INDIRECT(ADDRESS(ROW(),COLUMN()-2,4))*INDIRECT(ADDRESS(ROW(),COLUMN()-1,4))</f>
        <v>7500000</v>
      </c>
      <c r="G79" s="51"/>
      <c r="H79" s="51"/>
      <c r="I79" s="51"/>
      <c r="J79" s="51"/>
    </row>
    <row r="80" spans="1:10" s="33" customFormat="1" ht="13.5" customHeight="1" x14ac:dyDescent="0.2">
      <c r="A80" s="44">
        <v>53103001</v>
      </c>
      <c r="B80" s="45" t="str">
        <f t="shared" ca="1" si="0"/>
        <v>Camisetas (t-shirts) para hombre</v>
      </c>
      <c r="C80" s="44" t="s">
        <v>46</v>
      </c>
      <c r="D80" s="44">
        <v>3000</v>
      </c>
      <c r="E80" s="47">
        <v>250</v>
      </c>
      <c r="F80" s="48">
        <f t="shared" ca="1" si="1"/>
        <v>750000</v>
      </c>
      <c r="G80" s="51"/>
      <c r="H80" s="51"/>
      <c r="I80" s="51"/>
      <c r="J80" s="51"/>
    </row>
    <row r="81" spans="1:10" s="33" customFormat="1" ht="13.5" customHeight="1" x14ac:dyDescent="0.2">
      <c r="A81" s="44">
        <v>52131503</v>
      </c>
      <c r="B81" s="45" t="str">
        <f t="shared" ca="1" si="0"/>
        <v>Colgaduras</v>
      </c>
      <c r="C81" s="44" t="s">
        <v>46</v>
      </c>
      <c r="D81" s="44">
        <v>1500</v>
      </c>
      <c r="E81" s="47">
        <v>130</v>
      </c>
      <c r="F81" s="48">
        <f t="shared" ca="1" si="1"/>
        <v>195000</v>
      </c>
      <c r="G81" s="51"/>
      <c r="H81" s="51"/>
      <c r="I81" s="51"/>
      <c r="J81" s="51"/>
    </row>
    <row r="82" spans="1:10" s="33" customFormat="1" ht="13.5" customHeight="1" x14ac:dyDescent="0.2">
      <c r="A82" s="44">
        <v>52131503</v>
      </c>
      <c r="B82" s="45" t="str">
        <f t="shared" ca="1" si="0"/>
        <v>Colgaduras</v>
      </c>
      <c r="C82" s="44" t="s">
        <v>46</v>
      </c>
      <c r="D82" s="44">
        <v>1500</v>
      </c>
      <c r="E82" s="47">
        <v>200</v>
      </c>
      <c r="F82" s="48">
        <f t="shared" ca="1" si="1"/>
        <v>300000</v>
      </c>
      <c r="G82" s="51"/>
      <c r="H82" s="51"/>
      <c r="I82" s="51"/>
      <c r="J82" s="51"/>
    </row>
    <row r="83" spans="1:10" s="33" customFormat="1" ht="13.5" customHeight="1" x14ac:dyDescent="0.2">
      <c r="A83" s="44">
        <v>10141606</v>
      </c>
      <c r="B83" s="45" t="str">
        <f t="shared" ca="1" si="0"/>
        <v>Correas o traíllas</v>
      </c>
      <c r="C83" s="44" t="s">
        <v>46</v>
      </c>
      <c r="D83" s="44">
        <v>1500</v>
      </c>
      <c r="E83" s="47">
        <v>350</v>
      </c>
      <c r="F83" s="48">
        <f t="shared" ca="1" si="1"/>
        <v>525000</v>
      </c>
      <c r="G83" s="51"/>
      <c r="H83" s="51"/>
      <c r="I83" s="51"/>
      <c r="J83" s="51"/>
    </row>
    <row r="84" spans="1:10" s="33" customFormat="1" ht="13.5" customHeight="1" x14ac:dyDescent="0.2">
      <c r="A84" s="44">
        <v>46181507</v>
      </c>
      <c r="B84" s="45" t="str">
        <f t="shared" ca="1" si="0"/>
        <v>Chalecos de seguridad</v>
      </c>
      <c r="C84" s="44" t="s">
        <v>46</v>
      </c>
      <c r="D84" s="44">
        <v>500</v>
      </c>
      <c r="E84" s="47">
        <v>6750</v>
      </c>
      <c r="F84" s="48">
        <f t="shared" ca="1" si="1"/>
        <v>3375000</v>
      </c>
      <c r="G84" s="51"/>
      <c r="H84" s="51"/>
      <c r="I84" s="51"/>
      <c r="J84" s="51"/>
    </row>
    <row r="85" spans="1:10" s="33" customFormat="1" ht="13.5" customHeight="1" x14ac:dyDescent="0.2">
      <c r="A85" s="44">
        <v>53102516</v>
      </c>
      <c r="B85" s="45" t="str">
        <f t="shared" ca="1" si="0"/>
        <v>Gorras</v>
      </c>
      <c r="C85" s="44" t="s">
        <v>46</v>
      </c>
      <c r="D85" s="44">
        <v>500</v>
      </c>
      <c r="E85" s="47">
        <v>1500</v>
      </c>
      <c r="F85" s="48">
        <f t="shared" ca="1" si="1"/>
        <v>750000</v>
      </c>
      <c r="G85" s="51"/>
      <c r="H85" s="51"/>
      <c r="I85" s="51"/>
      <c r="J85" s="51"/>
    </row>
    <row r="86" spans="1:10" s="33" customFormat="1" ht="13.5" customHeight="1" x14ac:dyDescent="0.2">
      <c r="A86" s="44">
        <v>53111501</v>
      </c>
      <c r="B86" s="45" t="str">
        <f t="shared" ca="1" si="0"/>
        <v>Botas para hombre</v>
      </c>
      <c r="C86" s="44" t="s">
        <v>46</v>
      </c>
      <c r="D86" s="44">
        <v>1500</v>
      </c>
      <c r="E86" s="47">
        <v>5000</v>
      </c>
      <c r="F86" s="48">
        <f t="shared" ca="1" si="1"/>
        <v>7500000</v>
      </c>
      <c r="G86" s="51"/>
      <c r="H86" s="51"/>
      <c r="I86" s="51"/>
      <c r="J86" s="51"/>
    </row>
    <row r="87" spans="1:10" s="33" customFormat="1" ht="13.5" customHeight="1" x14ac:dyDescent="0.2">
      <c r="A87" s="44">
        <v>52131503</v>
      </c>
      <c r="B87" s="45" t="str">
        <f t="shared" ca="1" si="0"/>
        <v>Colgaduras</v>
      </c>
      <c r="C87" s="44" t="s">
        <v>46</v>
      </c>
      <c r="D87" s="44">
        <v>1500</v>
      </c>
      <c r="E87" s="47">
        <v>1800</v>
      </c>
      <c r="F87" s="48">
        <f t="shared" ca="1" si="1"/>
        <v>2700000</v>
      </c>
      <c r="G87" s="51"/>
      <c r="H87" s="51"/>
      <c r="I87" s="51"/>
      <c r="J87" s="51"/>
    </row>
    <row r="88" spans="1:10" s="33" customFormat="1" ht="13.5" customHeight="1" x14ac:dyDescent="0.2">
      <c r="A88" s="44">
        <v>10141606</v>
      </c>
      <c r="B88" s="45" t="str">
        <f t="shared" ca="1" si="0"/>
        <v>Correas o traíllas</v>
      </c>
      <c r="C88" s="44" t="s">
        <v>46</v>
      </c>
      <c r="D88" s="44">
        <v>800</v>
      </c>
      <c r="E88" s="47">
        <v>350</v>
      </c>
      <c r="F88" s="48">
        <f t="shared" ca="1" si="1"/>
        <v>280000</v>
      </c>
      <c r="G88" s="51"/>
      <c r="H88" s="51"/>
      <c r="I88" s="51"/>
      <c r="J88" s="51"/>
    </row>
    <row r="89" spans="1:10" s="33" customFormat="1" ht="14.1" customHeight="1" x14ac:dyDescent="0.2">
      <c r="A89" s="51"/>
      <c r="B89" s="51"/>
      <c r="C89" s="51"/>
      <c r="D89" s="51"/>
      <c r="E89" s="49" t="s">
        <v>47</v>
      </c>
      <c r="F89" s="50">
        <f ca="1">SUM(Table38[MONTO TOTAL ESTIMADO])</f>
        <v>23875000</v>
      </c>
      <c r="G89" s="51"/>
      <c r="H89" s="51" t="str">
        <f>C72</f>
        <v>Bienes</v>
      </c>
      <c r="I89" s="51" t="str">
        <f>E72</f>
        <v>No</v>
      </c>
      <c r="J89" s="51" t="str">
        <f>D72</f>
        <v>Licitacion Publica</v>
      </c>
    </row>
    <row r="90" spans="1:10" s="33" customFormat="1" ht="14.1" customHeight="1" thickBot="1" x14ac:dyDescent="0.3"/>
    <row r="91" spans="1:10" s="33" customFormat="1" ht="33.75" customHeight="1" thickBot="1" x14ac:dyDescent="0.25">
      <c r="A91" s="34" t="s">
        <v>18</v>
      </c>
      <c r="B91" s="34" t="s">
        <v>19</v>
      </c>
      <c r="C91" s="34" t="s">
        <v>20</v>
      </c>
      <c r="D91" s="34" t="s">
        <v>21</v>
      </c>
      <c r="E91" s="34" t="s">
        <v>22</v>
      </c>
      <c r="F91" s="34" t="s">
        <v>23</v>
      </c>
      <c r="G91" s="51"/>
      <c r="H91" s="51"/>
      <c r="I91" s="51"/>
      <c r="J91" s="51"/>
    </row>
    <row r="92" spans="1:10" s="33" customFormat="1" ht="13.5" customHeight="1" thickBot="1" x14ac:dyDescent="0.25">
      <c r="A92" s="35" t="s">
        <v>63</v>
      </c>
      <c r="B92" s="35" t="s">
        <v>57</v>
      </c>
      <c r="C92" s="35" t="s">
        <v>26</v>
      </c>
      <c r="D92" s="35" t="s">
        <v>51</v>
      </c>
      <c r="E92" s="35" t="s">
        <v>54</v>
      </c>
      <c r="F92" s="35"/>
      <c r="G92" s="51"/>
      <c r="H92" s="51"/>
      <c r="I92" s="51"/>
      <c r="J92" s="51"/>
    </row>
    <row r="93" spans="1:10" s="33" customFormat="1" ht="14.1" customHeight="1" thickBot="1" x14ac:dyDescent="0.25">
      <c r="A93" s="36" t="s">
        <v>29</v>
      </c>
      <c r="B93" s="37" t="s">
        <v>30</v>
      </c>
      <c r="C93" s="52">
        <v>45219</v>
      </c>
      <c r="D93" s="36" t="s">
        <v>31</v>
      </c>
      <c r="E93" s="37" t="s">
        <v>32</v>
      </c>
      <c r="F93" s="35" t="s">
        <v>33</v>
      </c>
      <c r="G93" s="51"/>
      <c r="H93" s="51"/>
      <c r="I93" s="51"/>
      <c r="J93" s="51"/>
    </row>
    <row r="94" spans="1:10" s="33" customFormat="1" ht="14.1" customHeight="1" thickBot="1" x14ac:dyDescent="0.25">
      <c r="A94" s="41"/>
      <c r="B94" s="37" t="s">
        <v>34</v>
      </c>
      <c r="C94" s="53">
        <f>IF(C93="","",IF(AND(MONTH(C93)&gt;=1,MONTH(C93)&lt;=3),1,IF(AND(MONTH(C93)&gt;=4,MONTH(C93)&lt;=6),2,IF(AND(MONTH(C93)&gt;=7,MONTH(C93)&lt;=9),3,4))))</f>
        <v>4</v>
      </c>
      <c r="D94" s="41"/>
      <c r="E94" s="37" t="s">
        <v>35</v>
      </c>
      <c r="F94" s="35" t="s">
        <v>36</v>
      </c>
      <c r="G94" s="51"/>
      <c r="H94" s="51"/>
      <c r="I94" s="51"/>
      <c r="J94" s="51"/>
    </row>
    <row r="95" spans="1:10" s="33" customFormat="1" ht="14.1" customHeight="1" thickBot="1" x14ac:dyDescent="0.25">
      <c r="A95" s="41"/>
      <c r="B95" s="37" t="s">
        <v>37</v>
      </c>
      <c r="C95" s="52">
        <v>45250</v>
      </c>
      <c r="D95" s="41"/>
      <c r="E95" s="37" t="s">
        <v>38</v>
      </c>
      <c r="F95" s="35" t="s">
        <v>36</v>
      </c>
      <c r="G95" s="51"/>
      <c r="H95" s="51"/>
      <c r="I95" s="51"/>
      <c r="J95" s="51"/>
    </row>
    <row r="96" spans="1:10" s="33" customFormat="1" ht="14.1" customHeight="1" thickBot="1" x14ac:dyDescent="0.25">
      <c r="A96" s="41"/>
      <c r="B96" s="37" t="s">
        <v>34</v>
      </c>
      <c r="C96" s="53">
        <f>IF(C95="","",IF(AND(MONTH(C95)&gt;=1,MONTH(C95)&lt;=3),1,IF(AND(MONTH(C95)&gt;=4,MONTH(C95)&lt;=6),2,IF(AND(MONTH(C95)&gt;=7,MONTH(C95)&lt;=9),3,4))))</f>
        <v>4</v>
      </c>
      <c r="D96" s="41"/>
      <c r="E96" s="37" t="s">
        <v>39</v>
      </c>
      <c r="F96" s="35" t="s">
        <v>36</v>
      </c>
      <c r="G96" s="51"/>
      <c r="H96" s="51"/>
      <c r="I96" s="51"/>
      <c r="J96" s="51"/>
    </row>
    <row r="97" spans="1:10" s="33" customFormat="1" ht="14.1" customHeight="1" thickBot="1" x14ac:dyDescent="0.25">
      <c r="A97" s="51"/>
      <c r="B97" s="51"/>
      <c r="C97" s="51"/>
      <c r="D97" s="51"/>
      <c r="E97" s="51"/>
      <c r="F97" s="51"/>
      <c r="G97" s="51"/>
      <c r="H97" s="51"/>
      <c r="I97" s="51"/>
      <c r="J97" s="51"/>
    </row>
    <row r="98" spans="1:10" s="33" customFormat="1" ht="14.1" customHeight="1" thickBot="1" x14ac:dyDescent="0.25">
      <c r="A98" s="43" t="s">
        <v>40</v>
      </c>
      <c r="B98" s="43" t="s">
        <v>41</v>
      </c>
      <c r="C98" s="43" t="s">
        <v>42</v>
      </c>
      <c r="D98" s="43" t="s">
        <v>43</v>
      </c>
      <c r="E98" s="43" t="s">
        <v>44</v>
      </c>
      <c r="F98" s="43" t="s">
        <v>45</v>
      </c>
      <c r="G98" s="51"/>
      <c r="H98" s="51"/>
      <c r="I98" s="51"/>
      <c r="J98" s="51"/>
    </row>
    <row r="99" spans="1:10" s="33" customFormat="1" ht="14.1" customHeight="1" x14ac:dyDescent="0.2">
      <c r="A99" s="44">
        <v>53102701</v>
      </c>
      <c r="B99" s="45" t="str">
        <f t="shared" ref="B99:B104" ca="1" si="2">IFERROR(INDEX(UNSPSCDes,MATCH(INDIRECT(ADDRESS(ROW(),COLUMN()-1,4)),UNSPSCCode,0)),"")</f>
        <v>Uniformes militares</v>
      </c>
      <c r="C99" s="44" t="s">
        <v>46</v>
      </c>
      <c r="D99" s="44">
        <v>640</v>
      </c>
      <c r="E99" s="47">
        <v>5000</v>
      </c>
      <c r="F99" s="48">
        <f t="shared" ref="F99:F104" ca="1" si="3">INDIRECT(ADDRESS(ROW(),COLUMN()-2,4))*INDIRECT(ADDRESS(ROW(),COLUMN()-1,4))</f>
        <v>3200000</v>
      </c>
      <c r="G99" s="51"/>
      <c r="H99" s="51"/>
      <c r="I99" s="51"/>
      <c r="J99" s="51"/>
    </row>
    <row r="100" spans="1:10" s="33" customFormat="1" ht="13.5" customHeight="1" x14ac:dyDescent="0.2">
      <c r="A100" s="44">
        <v>53103001</v>
      </c>
      <c r="B100" s="45" t="str">
        <f t="shared" ca="1" si="2"/>
        <v>Camisetas (t-shirts) para hombre</v>
      </c>
      <c r="C100" s="44" t="s">
        <v>46</v>
      </c>
      <c r="D100" s="44">
        <v>700</v>
      </c>
      <c r="E100" s="47">
        <v>250</v>
      </c>
      <c r="F100" s="48">
        <f t="shared" ca="1" si="3"/>
        <v>175000</v>
      </c>
      <c r="G100" s="51"/>
      <c r="H100" s="51"/>
      <c r="I100" s="51"/>
      <c r="J100" s="51"/>
    </row>
    <row r="101" spans="1:10" s="33" customFormat="1" ht="13.5" customHeight="1" x14ac:dyDescent="0.2">
      <c r="A101" s="44">
        <v>52131503</v>
      </c>
      <c r="B101" s="45" t="str">
        <f t="shared" ca="1" si="2"/>
        <v>Colgaduras</v>
      </c>
      <c r="C101" s="44" t="s">
        <v>46</v>
      </c>
      <c r="D101" s="44">
        <v>700</v>
      </c>
      <c r="E101" s="47">
        <v>130</v>
      </c>
      <c r="F101" s="48">
        <f t="shared" ca="1" si="3"/>
        <v>91000</v>
      </c>
      <c r="G101" s="51"/>
      <c r="H101" s="51"/>
      <c r="I101" s="51"/>
      <c r="J101" s="51"/>
    </row>
    <row r="102" spans="1:10" s="33" customFormat="1" ht="13.5" customHeight="1" x14ac:dyDescent="0.2">
      <c r="A102" s="44">
        <v>52131503</v>
      </c>
      <c r="B102" s="45" t="str">
        <f t="shared" ca="1" si="2"/>
        <v>Colgaduras</v>
      </c>
      <c r="C102" s="44" t="s">
        <v>46</v>
      </c>
      <c r="D102" s="44">
        <v>700</v>
      </c>
      <c r="E102" s="47">
        <v>200</v>
      </c>
      <c r="F102" s="48">
        <f t="shared" ca="1" si="3"/>
        <v>140000</v>
      </c>
      <c r="G102" s="51"/>
      <c r="H102" s="51"/>
      <c r="I102" s="51"/>
      <c r="J102" s="51"/>
    </row>
    <row r="103" spans="1:10" s="33" customFormat="1" ht="13.5" customHeight="1" x14ac:dyDescent="0.2">
      <c r="A103" s="44">
        <v>10141606</v>
      </c>
      <c r="B103" s="45" t="str">
        <f t="shared" ca="1" si="2"/>
        <v>Correas o traíllas</v>
      </c>
      <c r="C103" s="44" t="s">
        <v>46</v>
      </c>
      <c r="D103" s="44">
        <v>700</v>
      </c>
      <c r="E103" s="47">
        <v>350</v>
      </c>
      <c r="F103" s="48">
        <f t="shared" ca="1" si="3"/>
        <v>245000</v>
      </c>
      <c r="G103" s="51"/>
      <c r="H103" s="51"/>
      <c r="I103" s="51"/>
      <c r="J103" s="51"/>
    </row>
    <row r="104" spans="1:10" s="33" customFormat="1" ht="13.5" customHeight="1" x14ac:dyDescent="0.2">
      <c r="A104" s="44">
        <v>52131503</v>
      </c>
      <c r="B104" s="45" t="str">
        <f t="shared" ca="1" si="2"/>
        <v>Colgaduras</v>
      </c>
      <c r="C104" s="44" t="s">
        <v>46</v>
      </c>
      <c r="D104" s="44">
        <v>700</v>
      </c>
      <c r="E104" s="47">
        <v>1800</v>
      </c>
      <c r="F104" s="48">
        <f t="shared" ca="1" si="3"/>
        <v>1260000</v>
      </c>
      <c r="G104" s="51"/>
      <c r="H104" s="51"/>
      <c r="I104" s="51"/>
      <c r="J104" s="51"/>
    </row>
    <row r="105" spans="1:10" s="33" customFormat="1" ht="14.1" customHeight="1" x14ac:dyDescent="0.2">
      <c r="A105" s="51"/>
      <c r="B105" s="51"/>
      <c r="C105" s="51"/>
      <c r="D105" s="51"/>
      <c r="E105" s="49" t="s">
        <v>47</v>
      </c>
      <c r="F105" s="50">
        <f ca="1">SUM(Table39[MONTO TOTAL ESTIMADO])</f>
        <v>5111000</v>
      </c>
      <c r="G105" s="51"/>
      <c r="H105" s="51" t="str">
        <f>C92</f>
        <v>Bienes</v>
      </c>
      <c r="I105" s="51" t="str">
        <f>E92</f>
        <v>Sí</v>
      </c>
      <c r="J105" s="51" t="str">
        <f>D92</f>
        <v>Comparacion de Precios</v>
      </c>
    </row>
    <row r="106" spans="1:10" s="33" customFormat="1" ht="14.1" customHeight="1" thickBot="1" x14ac:dyDescent="0.3"/>
    <row r="107" spans="1:10" s="33" customFormat="1" ht="33.75" customHeight="1" thickBot="1" x14ac:dyDescent="0.25">
      <c r="A107" s="34" t="s">
        <v>18</v>
      </c>
      <c r="B107" s="34" t="s">
        <v>19</v>
      </c>
      <c r="C107" s="34" t="s">
        <v>20</v>
      </c>
      <c r="D107" s="34" t="s">
        <v>21</v>
      </c>
      <c r="E107" s="34" t="s">
        <v>22</v>
      </c>
      <c r="F107" s="34" t="s">
        <v>23</v>
      </c>
      <c r="G107" s="51"/>
      <c r="H107" s="51"/>
      <c r="I107" s="51"/>
      <c r="J107" s="51"/>
    </row>
    <row r="108" spans="1:10" s="33" customFormat="1" ht="13.5" customHeight="1" thickBot="1" x14ac:dyDescent="0.25">
      <c r="A108" s="35" t="s">
        <v>64</v>
      </c>
      <c r="B108" s="35" t="s">
        <v>57</v>
      </c>
      <c r="C108" s="35" t="s">
        <v>26</v>
      </c>
      <c r="D108" s="35" t="s">
        <v>58</v>
      </c>
      <c r="E108" s="35" t="s">
        <v>65</v>
      </c>
      <c r="F108" s="35"/>
      <c r="G108" s="51"/>
      <c r="H108" s="51"/>
      <c r="I108" s="51"/>
      <c r="J108" s="51"/>
    </row>
    <row r="109" spans="1:10" s="33" customFormat="1" ht="14.1" customHeight="1" thickBot="1" x14ac:dyDescent="0.25">
      <c r="A109" s="36" t="s">
        <v>29</v>
      </c>
      <c r="B109" s="37" t="s">
        <v>30</v>
      </c>
      <c r="C109" s="52">
        <v>45219</v>
      </c>
      <c r="D109" s="36" t="s">
        <v>31</v>
      </c>
      <c r="E109" s="37" t="s">
        <v>32</v>
      </c>
      <c r="F109" s="35" t="s">
        <v>33</v>
      </c>
      <c r="G109" s="51"/>
      <c r="H109" s="51"/>
      <c r="I109" s="51"/>
      <c r="J109" s="51"/>
    </row>
    <row r="110" spans="1:10" s="33" customFormat="1" ht="14.1" customHeight="1" thickBot="1" x14ac:dyDescent="0.25">
      <c r="A110" s="41"/>
      <c r="B110" s="37" t="s">
        <v>34</v>
      </c>
      <c r="C110" s="53">
        <f>IF(C109="","",IF(AND(MONTH(C109)&gt;=1,MONTH(C109)&lt;=3),1,IF(AND(MONTH(C109)&gt;=4,MONTH(C109)&lt;=6),2,IF(AND(MONTH(C109)&gt;=7,MONTH(C109)&lt;=9),3,4))))</f>
        <v>4</v>
      </c>
      <c r="D110" s="41"/>
      <c r="E110" s="37" t="s">
        <v>35</v>
      </c>
      <c r="F110" s="35" t="s">
        <v>36</v>
      </c>
      <c r="G110" s="51"/>
      <c r="H110" s="51"/>
      <c r="I110" s="51"/>
      <c r="J110" s="51"/>
    </row>
    <row r="111" spans="1:10" s="33" customFormat="1" ht="14.1" customHeight="1" thickBot="1" x14ac:dyDescent="0.25">
      <c r="A111" s="41"/>
      <c r="B111" s="37" t="s">
        <v>37</v>
      </c>
      <c r="C111" s="52">
        <v>45225</v>
      </c>
      <c r="D111" s="41"/>
      <c r="E111" s="37" t="s">
        <v>38</v>
      </c>
      <c r="F111" s="35" t="s">
        <v>36</v>
      </c>
      <c r="G111" s="51"/>
      <c r="H111" s="51"/>
      <c r="I111" s="51"/>
      <c r="J111" s="51"/>
    </row>
    <row r="112" spans="1:10" s="33" customFormat="1" ht="14.1" customHeight="1" thickBot="1" x14ac:dyDescent="0.25">
      <c r="A112" s="41"/>
      <c r="B112" s="37" t="s">
        <v>34</v>
      </c>
      <c r="C112" s="53">
        <f>IF(C111="","",IF(AND(MONTH(C111)&gt;=1,MONTH(C111)&lt;=3),1,IF(AND(MONTH(C111)&gt;=4,MONTH(C111)&lt;=6),2,IF(AND(MONTH(C111)&gt;=7,MONTH(C111)&lt;=9),3,4))))</f>
        <v>4</v>
      </c>
      <c r="D112" s="41"/>
      <c r="E112" s="37" t="s">
        <v>39</v>
      </c>
      <c r="F112" s="35" t="s">
        <v>36</v>
      </c>
      <c r="G112" s="51"/>
      <c r="H112" s="51"/>
      <c r="I112" s="51"/>
      <c r="J112" s="51"/>
    </row>
    <row r="113" spans="1:10" s="33" customFormat="1" ht="14.1" customHeight="1" thickBot="1" x14ac:dyDescent="0.25">
      <c r="A113" s="51"/>
      <c r="B113" s="51"/>
      <c r="C113" s="51"/>
      <c r="D113" s="51"/>
      <c r="E113" s="51"/>
      <c r="F113" s="51"/>
      <c r="G113" s="51"/>
      <c r="H113" s="51"/>
      <c r="I113" s="51"/>
      <c r="J113" s="51"/>
    </row>
    <row r="114" spans="1:10" s="33" customFormat="1" ht="14.1" customHeight="1" thickBot="1" x14ac:dyDescent="0.25">
      <c r="A114" s="43" t="s">
        <v>40</v>
      </c>
      <c r="B114" s="43" t="s">
        <v>41</v>
      </c>
      <c r="C114" s="43" t="s">
        <v>42</v>
      </c>
      <c r="D114" s="43" t="s">
        <v>43</v>
      </c>
      <c r="E114" s="43" t="s">
        <v>44</v>
      </c>
      <c r="F114" s="43" t="s">
        <v>45</v>
      </c>
      <c r="G114" s="51"/>
      <c r="H114" s="51"/>
      <c r="I114" s="51"/>
      <c r="J114" s="51"/>
    </row>
    <row r="115" spans="1:10" s="33" customFormat="1" ht="13.5" customHeight="1" x14ac:dyDescent="0.2">
      <c r="A115" s="44">
        <v>53111501</v>
      </c>
      <c r="B115" s="45" t="str">
        <f ca="1">IFERROR(INDEX(UNSPSCDes,MATCH(INDIRECT(ADDRESS(ROW(),COLUMN()-1,4)),UNSPSCCode,0)),"")</f>
        <v>Botas para hombre</v>
      </c>
      <c r="C115" s="44" t="s">
        <v>46</v>
      </c>
      <c r="D115" s="44">
        <v>300</v>
      </c>
      <c r="E115" s="47">
        <v>5000</v>
      </c>
      <c r="F115" s="48">
        <f ca="1">INDIRECT(ADDRESS(ROW(),COLUMN()-2,4))*INDIRECT(ADDRESS(ROW(),COLUMN()-1,4))</f>
        <v>1500000</v>
      </c>
      <c r="G115" s="51"/>
      <c r="H115" s="51"/>
      <c r="I115" s="51"/>
      <c r="J115" s="51"/>
    </row>
    <row r="116" spans="1:10" s="33" customFormat="1" ht="14.1" customHeight="1" x14ac:dyDescent="0.2">
      <c r="A116" s="51"/>
      <c r="B116" s="51"/>
      <c r="C116" s="51"/>
      <c r="D116" s="51"/>
      <c r="E116" s="49" t="s">
        <v>47</v>
      </c>
      <c r="F116" s="50">
        <f ca="1">SUM(Table310[MONTO TOTAL ESTIMADO])</f>
        <v>1500000</v>
      </c>
      <c r="G116" s="51"/>
      <c r="H116" s="51" t="str">
        <f>C108</f>
        <v>Bienes</v>
      </c>
      <c r="I116" s="51" t="str">
        <f>E108</f>
        <v>MIPYME Mujeres</v>
      </c>
      <c r="J116" s="51" t="str">
        <f>D108</f>
        <v>Compras Menores</v>
      </c>
    </row>
    <row r="117" spans="1:10" s="33" customFormat="1" ht="14.1" customHeight="1" thickBot="1" x14ac:dyDescent="0.3"/>
    <row r="118" spans="1:10" s="33" customFormat="1" ht="33.75" customHeight="1" thickBot="1" x14ac:dyDescent="0.25">
      <c r="A118" s="34" t="s">
        <v>18</v>
      </c>
      <c r="B118" s="34" t="s">
        <v>19</v>
      </c>
      <c r="C118" s="34" t="s">
        <v>20</v>
      </c>
      <c r="D118" s="34" t="s">
        <v>21</v>
      </c>
      <c r="E118" s="34" t="s">
        <v>22</v>
      </c>
      <c r="F118" s="34" t="s">
        <v>23</v>
      </c>
      <c r="G118" s="51"/>
      <c r="H118" s="51"/>
      <c r="I118" s="51"/>
      <c r="J118" s="51"/>
    </row>
    <row r="119" spans="1:10" s="33" customFormat="1" ht="13.5" customHeight="1" thickBot="1" x14ac:dyDescent="0.25">
      <c r="A119" s="35" t="s">
        <v>66</v>
      </c>
      <c r="B119" s="35" t="s">
        <v>57</v>
      </c>
      <c r="C119" s="35" t="s">
        <v>26</v>
      </c>
      <c r="D119" s="35" t="s">
        <v>51</v>
      </c>
      <c r="E119" s="35" t="s">
        <v>54</v>
      </c>
      <c r="F119" s="35"/>
      <c r="G119" s="51"/>
      <c r="H119" s="51"/>
      <c r="I119" s="51"/>
      <c r="J119" s="51"/>
    </row>
    <row r="120" spans="1:10" s="33" customFormat="1" ht="14.1" customHeight="1" thickBot="1" x14ac:dyDescent="0.25">
      <c r="A120" s="36" t="s">
        <v>29</v>
      </c>
      <c r="B120" s="37" t="s">
        <v>30</v>
      </c>
      <c r="C120" s="52">
        <v>45066</v>
      </c>
      <c r="D120" s="36" t="s">
        <v>31</v>
      </c>
      <c r="E120" s="37" t="s">
        <v>32</v>
      </c>
      <c r="F120" s="35" t="s">
        <v>33</v>
      </c>
      <c r="G120" s="51"/>
      <c r="H120" s="51"/>
      <c r="I120" s="51"/>
      <c r="J120" s="51"/>
    </row>
    <row r="121" spans="1:10" s="33" customFormat="1" ht="14.1" customHeight="1" thickBot="1" x14ac:dyDescent="0.25">
      <c r="A121" s="41"/>
      <c r="B121" s="37" t="s">
        <v>34</v>
      </c>
      <c r="C121" s="53">
        <f>IF(C120="","",IF(AND(MONTH(C120)&gt;=1,MONTH(C120)&lt;=3),1,IF(AND(MONTH(C120)&gt;=4,MONTH(C120)&lt;=6),2,IF(AND(MONTH(C120)&gt;=7,MONTH(C120)&lt;=9),3,4))))</f>
        <v>2</v>
      </c>
      <c r="D121" s="41"/>
      <c r="E121" s="37" t="s">
        <v>35</v>
      </c>
      <c r="F121" s="35" t="s">
        <v>36</v>
      </c>
      <c r="G121" s="51"/>
      <c r="H121" s="51"/>
      <c r="I121" s="51"/>
      <c r="J121" s="51"/>
    </row>
    <row r="122" spans="1:10" s="33" customFormat="1" ht="14.1" customHeight="1" thickBot="1" x14ac:dyDescent="0.25">
      <c r="A122" s="41"/>
      <c r="B122" s="37" t="s">
        <v>37</v>
      </c>
      <c r="C122" s="52">
        <v>45087</v>
      </c>
      <c r="D122" s="41"/>
      <c r="E122" s="37" t="s">
        <v>38</v>
      </c>
      <c r="F122" s="35" t="s">
        <v>36</v>
      </c>
      <c r="G122" s="51"/>
      <c r="H122" s="51"/>
      <c r="I122" s="51"/>
      <c r="J122" s="51"/>
    </row>
    <row r="123" spans="1:10" s="33" customFormat="1" ht="14.1" customHeight="1" thickBot="1" x14ac:dyDescent="0.25">
      <c r="A123" s="41"/>
      <c r="B123" s="37" t="s">
        <v>34</v>
      </c>
      <c r="C123" s="53">
        <f>IF(C122="","",IF(AND(MONTH(C122)&gt;=1,MONTH(C122)&lt;=3),1,IF(AND(MONTH(C122)&gt;=4,MONTH(C122)&lt;=6),2,IF(AND(MONTH(C122)&gt;=7,MONTH(C122)&lt;=9),3,4))))</f>
        <v>2</v>
      </c>
      <c r="D123" s="41"/>
      <c r="E123" s="37" t="s">
        <v>39</v>
      </c>
      <c r="F123" s="35" t="s">
        <v>36</v>
      </c>
      <c r="G123" s="51"/>
      <c r="H123" s="51"/>
      <c r="I123" s="51"/>
      <c r="J123" s="51"/>
    </row>
    <row r="124" spans="1:10" s="33" customFormat="1" ht="14.1" customHeight="1" thickBot="1" x14ac:dyDescent="0.25">
      <c r="A124" s="51"/>
      <c r="B124" s="51"/>
      <c r="C124" s="51"/>
      <c r="D124" s="51"/>
      <c r="E124" s="51"/>
      <c r="F124" s="51"/>
      <c r="G124" s="51"/>
      <c r="H124" s="51"/>
      <c r="I124" s="51"/>
      <c r="J124" s="51"/>
    </row>
    <row r="125" spans="1:10" s="33" customFormat="1" ht="14.1" customHeight="1" thickBot="1" x14ac:dyDescent="0.25">
      <c r="A125" s="43" t="s">
        <v>40</v>
      </c>
      <c r="B125" s="43" t="s">
        <v>41</v>
      </c>
      <c r="C125" s="43" t="s">
        <v>42</v>
      </c>
      <c r="D125" s="43" t="s">
        <v>43</v>
      </c>
      <c r="E125" s="43" t="s">
        <v>44</v>
      </c>
      <c r="F125" s="43" t="s">
        <v>45</v>
      </c>
      <c r="G125" s="51"/>
      <c r="H125" s="51"/>
      <c r="I125" s="51"/>
      <c r="J125" s="51"/>
    </row>
    <row r="126" spans="1:10" s="33" customFormat="1" ht="14.1" customHeight="1" x14ac:dyDescent="0.2">
      <c r="A126" s="44">
        <v>14111511</v>
      </c>
      <c r="B126" s="45" t="str">
        <f t="shared" ref="B126:B172" ca="1" si="4">IFERROR(INDEX(UNSPSCDes,MATCH(INDIRECT(ADDRESS(ROW(),COLUMN()-1,4)),UNSPSCCode,0)),"")</f>
        <v>Papel de escritura</v>
      </c>
      <c r="C126" s="44" t="s">
        <v>67</v>
      </c>
      <c r="D126" s="45">
        <v>65</v>
      </c>
      <c r="E126" s="55">
        <v>3717</v>
      </c>
      <c r="F126" s="48">
        <f t="shared" ref="F126:F172" ca="1" si="5">INDIRECT(ADDRESS(ROW(),COLUMN()-2,4))*INDIRECT(ADDRESS(ROW(),COLUMN()-1,4))</f>
        <v>241605</v>
      </c>
      <c r="G126" s="51"/>
      <c r="H126" s="51"/>
      <c r="I126" s="51"/>
      <c r="J126" s="51"/>
    </row>
    <row r="127" spans="1:10" s="33" customFormat="1" ht="13.5" customHeight="1" x14ac:dyDescent="0.2">
      <c r="A127" s="44">
        <v>14111511</v>
      </c>
      <c r="B127" s="45" t="str">
        <f t="shared" ca="1" si="4"/>
        <v>Papel de escritura</v>
      </c>
      <c r="C127" s="44" t="s">
        <v>68</v>
      </c>
      <c r="D127" s="45">
        <v>55</v>
      </c>
      <c r="E127" s="55">
        <v>5575.5</v>
      </c>
      <c r="F127" s="48">
        <f t="shared" ca="1" si="5"/>
        <v>306652.5</v>
      </c>
      <c r="G127" s="51"/>
      <c r="H127" s="51"/>
      <c r="I127" s="51"/>
      <c r="J127" s="51"/>
    </row>
    <row r="128" spans="1:10" s="33" customFormat="1" ht="13.5" customHeight="1" x14ac:dyDescent="0.2">
      <c r="A128" s="44">
        <v>44122011</v>
      </c>
      <c r="B128" s="45" t="str">
        <f t="shared" ca="1" si="4"/>
        <v>Folders</v>
      </c>
      <c r="C128" s="44" t="s">
        <v>67</v>
      </c>
      <c r="D128" s="45">
        <v>60</v>
      </c>
      <c r="E128" s="55">
        <v>4460.3999999999996</v>
      </c>
      <c r="F128" s="48">
        <f t="shared" ca="1" si="5"/>
        <v>267624</v>
      </c>
      <c r="G128" s="51"/>
      <c r="H128" s="51"/>
      <c r="I128" s="51"/>
      <c r="J128" s="51"/>
    </row>
    <row r="129" spans="1:10" s="33" customFormat="1" ht="13.5" customHeight="1" x14ac:dyDescent="0.2">
      <c r="A129" s="44">
        <v>44122011</v>
      </c>
      <c r="B129" s="45" t="str">
        <f t="shared" ca="1" si="4"/>
        <v>Folders</v>
      </c>
      <c r="C129" s="44" t="s">
        <v>67</v>
      </c>
      <c r="D129" s="45">
        <v>55</v>
      </c>
      <c r="E129" s="55">
        <v>7136.64</v>
      </c>
      <c r="F129" s="48">
        <f t="shared" ca="1" si="5"/>
        <v>392515.2</v>
      </c>
      <c r="G129" s="51"/>
      <c r="H129" s="51"/>
      <c r="I129" s="51"/>
      <c r="J129" s="51"/>
    </row>
    <row r="130" spans="1:10" s="33" customFormat="1" ht="13.5" customHeight="1" x14ac:dyDescent="0.2">
      <c r="A130" s="44">
        <v>43211802</v>
      </c>
      <c r="B130" s="45" t="str">
        <f t="shared" ca="1" si="4"/>
        <v>Almohadillas (pads) para mouse</v>
      </c>
      <c r="C130" s="44" t="s">
        <v>67</v>
      </c>
      <c r="D130" s="45">
        <v>45</v>
      </c>
      <c r="E130" s="55">
        <v>1115.0999999999999</v>
      </c>
      <c r="F130" s="48">
        <f t="shared" ca="1" si="5"/>
        <v>50179.499999999993</v>
      </c>
      <c r="G130" s="51"/>
      <c r="H130" s="51"/>
      <c r="I130" s="51"/>
      <c r="J130" s="51"/>
    </row>
    <row r="131" spans="1:10" s="33" customFormat="1" ht="13.5" customHeight="1" x14ac:dyDescent="0.2">
      <c r="A131" s="44">
        <v>44103103</v>
      </c>
      <c r="B131" s="45" t="str">
        <f t="shared" ca="1" si="4"/>
        <v>Tóner para impresoras o fax</v>
      </c>
      <c r="C131" s="44" t="s">
        <v>46</v>
      </c>
      <c r="D131" s="45">
        <v>15</v>
      </c>
      <c r="E131" s="55">
        <v>10097.85</v>
      </c>
      <c r="F131" s="48">
        <f t="shared" ca="1" si="5"/>
        <v>151467.75</v>
      </c>
      <c r="G131" s="51"/>
      <c r="H131" s="51"/>
      <c r="I131" s="51"/>
      <c r="J131" s="51"/>
    </row>
    <row r="132" spans="1:10" s="33" customFormat="1" ht="13.5" customHeight="1" x14ac:dyDescent="0.2">
      <c r="A132" s="44">
        <v>44103103</v>
      </c>
      <c r="B132" s="45" t="str">
        <f t="shared" ca="1" si="4"/>
        <v>Tóner para impresoras o fax</v>
      </c>
      <c r="C132" s="44" t="s">
        <v>46</v>
      </c>
      <c r="D132" s="45">
        <v>25</v>
      </c>
      <c r="E132" s="55">
        <v>10531.5</v>
      </c>
      <c r="F132" s="48">
        <f t="shared" ca="1" si="5"/>
        <v>263287.5</v>
      </c>
      <c r="G132" s="51"/>
      <c r="H132" s="51"/>
      <c r="I132" s="51"/>
      <c r="J132" s="51"/>
    </row>
    <row r="133" spans="1:10" s="33" customFormat="1" ht="13.5" customHeight="1" x14ac:dyDescent="0.2">
      <c r="A133" s="44">
        <v>44103103</v>
      </c>
      <c r="B133" s="45" t="str">
        <f t="shared" ca="1" si="4"/>
        <v>Tóner para impresoras o fax</v>
      </c>
      <c r="C133" s="44" t="s">
        <v>46</v>
      </c>
      <c r="D133" s="45">
        <v>25</v>
      </c>
      <c r="E133" s="55">
        <v>9292.5</v>
      </c>
      <c r="F133" s="48">
        <f t="shared" ca="1" si="5"/>
        <v>232312.5</v>
      </c>
      <c r="G133" s="51"/>
      <c r="H133" s="51"/>
      <c r="I133" s="51"/>
      <c r="J133" s="51"/>
    </row>
    <row r="134" spans="1:10" s="33" customFormat="1" ht="13.5" customHeight="1" x14ac:dyDescent="0.2">
      <c r="A134" s="44">
        <v>44103103</v>
      </c>
      <c r="B134" s="45" t="str">
        <f t="shared" ca="1" si="4"/>
        <v>Tóner para impresoras o fax</v>
      </c>
      <c r="C134" s="44" t="s">
        <v>46</v>
      </c>
      <c r="D134" s="45">
        <v>10</v>
      </c>
      <c r="E134" s="55">
        <v>10283.700000000001</v>
      </c>
      <c r="F134" s="48">
        <f t="shared" ca="1" si="5"/>
        <v>102837</v>
      </c>
      <c r="G134" s="51"/>
      <c r="H134" s="51"/>
      <c r="I134" s="51"/>
      <c r="J134" s="51"/>
    </row>
    <row r="135" spans="1:10" s="33" customFormat="1" ht="13.5" customHeight="1" x14ac:dyDescent="0.2">
      <c r="A135" s="44">
        <v>44103105</v>
      </c>
      <c r="B135" s="45" t="str">
        <f t="shared" ca="1" si="4"/>
        <v>Cartuchos de tinta</v>
      </c>
      <c r="C135" s="44" t="s">
        <v>46</v>
      </c>
      <c r="D135" s="45">
        <v>15</v>
      </c>
      <c r="E135" s="55">
        <v>9292.5</v>
      </c>
      <c r="F135" s="48">
        <f t="shared" ca="1" si="5"/>
        <v>139387.5</v>
      </c>
      <c r="G135" s="51"/>
      <c r="H135" s="51"/>
      <c r="I135" s="51"/>
      <c r="J135" s="51"/>
    </row>
    <row r="136" spans="1:10" s="33" customFormat="1" ht="13.5" customHeight="1" x14ac:dyDescent="0.2">
      <c r="A136" s="44">
        <v>44103105</v>
      </c>
      <c r="B136" s="45" t="str">
        <f t="shared" ca="1" si="4"/>
        <v>Cartuchos de tinta</v>
      </c>
      <c r="C136" s="44" t="s">
        <v>46</v>
      </c>
      <c r="D136" s="45">
        <v>10</v>
      </c>
      <c r="E136" s="55">
        <v>10159.799999999999</v>
      </c>
      <c r="F136" s="48">
        <f t="shared" ca="1" si="5"/>
        <v>101598</v>
      </c>
      <c r="G136" s="51"/>
      <c r="H136" s="51"/>
      <c r="I136" s="51"/>
      <c r="J136" s="51"/>
    </row>
    <row r="137" spans="1:10" s="33" customFormat="1" ht="13.5" customHeight="1" x14ac:dyDescent="0.2">
      <c r="A137" s="44">
        <v>44112001</v>
      </c>
      <c r="B137" s="45" t="str">
        <f t="shared" ca="1" si="4"/>
        <v>Libretas de direcciones o repuestos</v>
      </c>
      <c r="C137" s="44" t="s">
        <v>46</v>
      </c>
      <c r="D137" s="45">
        <v>25</v>
      </c>
      <c r="E137" s="55">
        <v>1858.5</v>
      </c>
      <c r="F137" s="48">
        <f t="shared" ca="1" si="5"/>
        <v>46462.5</v>
      </c>
      <c r="G137" s="51"/>
      <c r="H137" s="51"/>
      <c r="I137" s="51"/>
      <c r="J137" s="51"/>
    </row>
    <row r="138" spans="1:10" s="33" customFormat="1" ht="13.5" customHeight="1" x14ac:dyDescent="0.2">
      <c r="A138" s="44">
        <v>44103112</v>
      </c>
      <c r="B138" s="45" t="str">
        <f t="shared" ca="1" si="4"/>
        <v>Cinta de impresora</v>
      </c>
      <c r="C138" s="44" t="s">
        <v>46</v>
      </c>
      <c r="D138" s="45">
        <v>30</v>
      </c>
      <c r="E138" s="55">
        <v>1610.7</v>
      </c>
      <c r="F138" s="48">
        <f t="shared" ca="1" si="5"/>
        <v>48321</v>
      </c>
      <c r="G138" s="51"/>
      <c r="H138" s="51"/>
      <c r="I138" s="51"/>
      <c r="J138" s="51"/>
    </row>
    <row r="139" spans="1:10" s="33" customFormat="1" ht="13.5" customHeight="1" x14ac:dyDescent="0.2">
      <c r="A139" s="44">
        <v>44122011</v>
      </c>
      <c r="B139" s="45" t="str">
        <f t="shared" ca="1" si="4"/>
        <v>Folders</v>
      </c>
      <c r="C139" s="44" t="s">
        <v>46</v>
      </c>
      <c r="D139" s="45">
        <v>30</v>
      </c>
      <c r="E139" s="55">
        <v>2601.9</v>
      </c>
      <c r="F139" s="48">
        <f t="shared" ca="1" si="5"/>
        <v>78057</v>
      </c>
      <c r="G139" s="51"/>
      <c r="H139" s="51"/>
      <c r="I139" s="51"/>
      <c r="J139" s="51"/>
    </row>
    <row r="140" spans="1:10" s="33" customFormat="1" ht="13.5" customHeight="1" x14ac:dyDescent="0.2">
      <c r="A140" s="44">
        <v>44122011</v>
      </c>
      <c r="B140" s="45" t="str">
        <f t="shared" ca="1" si="4"/>
        <v>Folders</v>
      </c>
      <c r="C140" s="44" t="s">
        <v>67</v>
      </c>
      <c r="D140" s="45">
        <v>30</v>
      </c>
      <c r="E140" s="55">
        <v>3717</v>
      </c>
      <c r="F140" s="48">
        <f t="shared" ca="1" si="5"/>
        <v>111510</v>
      </c>
      <c r="G140" s="51"/>
      <c r="H140" s="51"/>
      <c r="I140" s="51"/>
      <c r="J140" s="51"/>
    </row>
    <row r="141" spans="1:10" s="33" customFormat="1" ht="13.5" customHeight="1" x14ac:dyDescent="0.2">
      <c r="A141" s="44">
        <v>44121706</v>
      </c>
      <c r="B141" s="45" t="str">
        <f t="shared" ca="1" si="4"/>
        <v>Lápices de madera</v>
      </c>
      <c r="C141" s="44" t="s">
        <v>67</v>
      </c>
      <c r="D141" s="45">
        <v>70</v>
      </c>
      <c r="E141" s="55">
        <v>99.12</v>
      </c>
      <c r="F141" s="48">
        <f t="shared" ca="1" si="5"/>
        <v>6938.4000000000005</v>
      </c>
      <c r="G141" s="51"/>
      <c r="H141" s="51"/>
      <c r="I141" s="51"/>
      <c r="J141" s="51"/>
    </row>
    <row r="142" spans="1:10" s="33" customFormat="1" ht="13.5" customHeight="1" x14ac:dyDescent="0.2">
      <c r="A142" s="44">
        <v>44121701</v>
      </c>
      <c r="B142" s="45" t="str">
        <f t="shared" ca="1" si="4"/>
        <v>Bolígrafos</v>
      </c>
      <c r="C142" s="44" t="s">
        <v>67</v>
      </c>
      <c r="D142" s="45">
        <v>70</v>
      </c>
      <c r="E142" s="55">
        <v>185.85</v>
      </c>
      <c r="F142" s="48">
        <f t="shared" ca="1" si="5"/>
        <v>13009.5</v>
      </c>
      <c r="G142" s="51"/>
      <c r="H142" s="51"/>
      <c r="I142" s="51"/>
      <c r="J142" s="51"/>
    </row>
    <row r="143" spans="1:10" s="33" customFormat="1" ht="13.5" customHeight="1" x14ac:dyDescent="0.2">
      <c r="A143" s="44">
        <v>44121701</v>
      </c>
      <c r="B143" s="45" t="str">
        <f t="shared" ca="1" si="4"/>
        <v>Bolígrafos</v>
      </c>
      <c r="C143" s="44" t="s">
        <v>67</v>
      </c>
      <c r="D143" s="45">
        <v>35</v>
      </c>
      <c r="E143" s="55">
        <v>185.85</v>
      </c>
      <c r="F143" s="48">
        <f t="shared" ca="1" si="5"/>
        <v>6504.75</v>
      </c>
      <c r="G143" s="51"/>
      <c r="H143" s="51"/>
      <c r="I143" s="51"/>
      <c r="J143" s="51"/>
    </row>
    <row r="144" spans="1:10" s="33" customFormat="1" ht="13.5" customHeight="1" x14ac:dyDescent="0.2">
      <c r="A144" s="44">
        <v>44121701</v>
      </c>
      <c r="B144" s="45" t="str">
        <f t="shared" ca="1" si="4"/>
        <v>Bolígrafos</v>
      </c>
      <c r="C144" s="44" t="s">
        <v>67</v>
      </c>
      <c r="D144" s="45">
        <v>50</v>
      </c>
      <c r="E144" s="55">
        <v>743.4</v>
      </c>
      <c r="F144" s="48">
        <f t="shared" ca="1" si="5"/>
        <v>37170</v>
      </c>
      <c r="G144" s="51"/>
      <c r="H144" s="51"/>
      <c r="I144" s="51"/>
      <c r="J144" s="51"/>
    </row>
    <row r="145" spans="1:10" s="33" customFormat="1" ht="13.5" customHeight="1" x14ac:dyDescent="0.2">
      <c r="A145" s="44">
        <v>44121618</v>
      </c>
      <c r="B145" s="45" t="str">
        <f t="shared" ca="1" si="4"/>
        <v>Tijeras</v>
      </c>
      <c r="C145" s="44" t="s">
        <v>67</v>
      </c>
      <c r="D145" s="45">
        <v>40</v>
      </c>
      <c r="E145" s="55">
        <v>805.35</v>
      </c>
      <c r="F145" s="48">
        <f t="shared" ca="1" si="5"/>
        <v>32214</v>
      </c>
      <c r="G145" s="51"/>
      <c r="H145" s="51"/>
      <c r="I145" s="51"/>
      <c r="J145" s="51"/>
    </row>
    <row r="146" spans="1:10" s="33" customFormat="1" ht="13.5" customHeight="1" x14ac:dyDescent="0.2">
      <c r="A146" s="44">
        <v>31201505</v>
      </c>
      <c r="B146" s="45" t="str">
        <f t="shared" ca="1" si="4"/>
        <v>Cinta doble faz</v>
      </c>
      <c r="C146" s="44" t="s">
        <v>46</v>
      </c>
      <c r="D146" s="45">
        <v>70</v>
      </c>
      <c r="E146" s="55">
        <v>123.9</v>
      </c>
      <c r="F146" s="48">
        <f t="shared" ca="1" si="5"/>
        <v>8673</v>
      </c>
      <c r="G146" s="51"/>
      <c r="H146" s="51"/>
      <c r="I146" s="51"/>
      <c r="J146" s="51"/>
    </row>
    <row r="147" spans="1:10" s="33" customFormat="1" ht="13.5" customHeight="1" x14ac:dyDescent="0.2">
      <c r="A147" s="44">
        <v>44121635</v>
      </c>
      <c r="B147" s="45" t="str">
        <f t="shared" ca="1" si="4"/>
        <v>Husos para cinta adhesiva</v>
      </c>
      <c r="C147" s="44" t="s">
        <v>46</v>
      </c>
      <c r="D147" s="45">
        <v>20</v>
      </c>
      <c r="E147" s="55">
        <v>416.3</v>
      </c>
      <c r="F147" s="48">
        <f t="shared" ca="1" si="5"/>
        <v>8326</v>
      </c>
      <c r="G147" s="51"/>
      <c r="H147" s="51"/>
      <c r="I147" s="51"/>
      <c r="J147" s="51"/>
    </row>
    <row r="148" spans="1:10" s="33" customFormat="1" ht="13.5" customHeight="1" x14ac:dyDescent="0.2">
      <c r="A148" s="44">
        <v>44121802</v>
      </c>
      <c r="B148" s="45" t="str">
        <f t="shared" ca="1" si="4"/>
        <v>Fluido de corrección</v>
      </c>
      <c r="C148" s="44" t="s">
        <v>46</v>
      </c>
      <c r="D148" s="45">
        <v>40</v>
      </c>
      <c r="E148" s="55">
        <v>100.36</v>
      </c>
      <c r="F148" s="48">
        <f t="shared" ca="1" si="5"/>
        <v>4014.4</v>
      </c>
      <c r="G148" s="51"/>
      <c r="H148" s="51"/>
      <c r="I148" s="51"/>
      <c r="J148" s="51"/>
    </row>
    <row r="149" spans="1:10" s="33" customFormat="1" ht="13.5" customHeight="1" x14ac:dyDescent="0.2">
      <c r="A149" s="44">
        <v>44121701</v>
      </c>
      <c r="B149" s="45" t="str">
        <f t="shared" ca="1" si="4"/>
        <v>Bolígrafos</v>
      </c>
      <c r="C149" s="44" t="s">
        <v>68</v>
      </c>
      <c r="D149" s="45">
        <v>20</v>
      </c>
      <c r="E149" s="55">
        <v>3097.5</v>
      </c>
      <c r="F149" s="48">
        <f t="shared" ca="1" si="5"/>
        <v>61950</v>
      </c>
      <c r="G149" s="51"/>
      <c r="H149" s="51"/>
      <c r="I149" s="51"/>
      <c r="J149" s="51"/>
    </row>
    <row r="150" spans="1:10" s="33" customFormat="1" ht="13.5" customHeight="1" x14ac:dyDescent="0.2">
      <c r="A150" s="44">
        <v>44121615</v>
      </c>
      <c r="B150" s="45" t="str">
        <f t="shared" ca="1" si="4"/>
        <v>Grapadoras</v>
      </c>
      <c r="C150" s="44" t="s">
        <v>68</v>
      </c>
      <c r="D150" s="45">
        <v>40</v>
      </c>
      <c r="E150" s="55">
        <v>1486.8</v>
      </c>
      <c r="F150" s="48">
        <f t="shared" ca="1" si="5"/>
        <v>59472</v>
      </c>
      <c r="G150" s="51"/>
      <c r="H150" s="51"/>
      <c r="I150" s="51"/>
      <c r="J150" s="51"/>
    </row>
    <row r="151" spans="1:10" s="33" customFormat="1" ht="13.5" customHeight="1" x14ac:dyDescent="0.2">
      <c r="A151" s="44">
        <v>44122107</v>
      </c>
      <c r="B151" s="45" t="str">
        <f t="shared" ca="1" si="4"/>
        <v>Grapas</v>
      </c>
      <c r="C151" s="44" t="s">
        <v>46</v>
      </c>
      <c r="D151" s="45">
        <v>60</v>
      </c>
      <c r="E151" s="55">
        <v>80.540000000000006</v>
      </c>
      <c r="F151" s="48">
        <f t="shared" ca="1" si="5"/>
        <v>4832.4000000000005</v>
      </c>
      <c r="G151" s="51"/>
      <c r="H151" s="51"/>
      <c r="I151" s="51"/>
      <c r="J151" s="51"/>
    </row>
    <row r="152" spans="1:10" s="33" customFormat="1" ht="13.5" customHeight="1" x14ac:dyDescent="0.2">
      <c r="A152" s="44">
        <v>44122107</v>
      </c>
      <c r="B152" s="45" t="str">
        <f t="shared" ca="1" si="4"/>
        <v>Grapas</v>
      </c>
      <c r="C152" s="44" t="s">
        <v>67</v>
      </c>
      <c r="D152" s="45">
        <v>20</v>
      </c>
      <c r="E152" s="55">
        <v>272.58</v>
      </c>
      <c r="F152" s="48">
        <f t="shared" ca="1" si="5"/>
        <v>5451.5999999999995</v>
      </c>
      <c r="G152" s="51"/>
      <c r="H152" s="51"/>
      <c r="I152" s="51"/>
      <c r="J152" s="51"/>
    </row>
    <row r="153" spans="1:10" s="33" customFormat="1" ht="13.5" customHeight="1" x14ac:dyDescent="0.2">
      <c r="A153" s="44">
        <v>44122026</v>
      </c>
      <c r="B153" s="45" t="str">
        <f t="shared" ca="1" si="4"/>
        <v>Garras para papel</v>
      </c>
      <c r="C153" s="44" t="s">
        <v>67</v>
      </c>
      <c r="D153" s="45">
        <v>40</v>
      </c>
      <c r="E153" s="55">
        <v>966.42</v>
      </c>
      <c r="F153" s="48">
        <f t="shared" ca="1" si="5"/>
        <v>38656.799999999996</v>
      </c>
      <c r="G153" s="51"/>
      <c r="H153" s="51"/>
      <c r="I153" s="51"/>
      <c r="J153" s="51"/>
    </row>
    <row r="154" spans="1:10" s="33" customFormat="1" ht="13.5" customHeight="1" x14ac:dyDescent="0.2">
      <c r="A154" s="44">
        <v>44122026</v>
      </c>
      <c r="B154" s="45" t="str">
        <f t="shared" ca="1" si="4"/>
        <v>Garras para papel</v>
      </c>
      <c r="C154" s="44" t="s">
        <v>46</v>
      </c>
      <c r="D154" s="45">
        <v>20</v>
      </c>
      <c r="E154" s="55">
        <v>61.95</v>
      </c>
      <c r="F154" s="48">
        <f t="shared" ca="1" si="5"/>
        <v>1239</v>
      </c>
      <c r="G154" s="51"/>
      <c r="H154" s="51"/>
      <c r="I154" s="51"/>
      <c r="J154" s="51"/>
    </row>
    <row r="155" spans="1:10" s="33" customFormat="1" ht="13.5" customHeight="1" x14ac:dyDescent="0.2">
      <c r="A155" s="44">
        <v>44122101</v>
      </c>
      <c r="B155" s="45" t="str">
        <f t="shared" ca="1" si="4"/>
        <v>Cauchos</v>
      </c>
      <c r="C155" s="44" t="s">
        <v>68</v>
      </c>
      <c r="D155" s="45">
        <v>50</v>
      </c>
      <c r="E155" s="55">
        <v>185.85</v>
      </c>
      <c r="F155" s="48">
        <f t="shared" ca="1" si="5"/>
        <v>9292.5</v>
      </c>
      <c r="G155" s="51"/>
      <c r="H155" s="51"/>
      <c r="I155" s="51"/>
      <c r="J155" s="51"/>
    </row>
    <row r="156" spans="1:10" s="33" customFormat="1" ht="13.5" customHeight="1" x14ac:dyDescent="0.2">
      <c r="A156" s="44">
        <v>44121708</v>
      </c>
      <c r="B156" s="45" t="str">
        <f t="shared" ca="1" si="4"/>
        <v>Marcadores</v>
      </c>
      <c r="C156" s="44" t="s">
        <v>67</v>
      </c>
      <c r="D156" s="45">
        <v>20</v>
      </c>
      <c r="E156" s="55">
        <v>743.4</v>
      </c>
      <c r="F156" s="48">
        <f t="shared" ca="1" si="5"/>
        <v>14868</v>
      </c>
      <c r="G156" s="51"/>
      <c r="H156" s="51"/>
      <c r="I156" s="51"/>
      <c r="J156" s="51"/>
    </row>
    <row r="157" spans="1:10" s="33" customFormat="1" ht="13.5" customHeight="1" x14ac:dyDescent="0.2">
      <c r="A157" s="44">
        <v>44121708</v>
      </c>
      <c r="B157" s="45" t="str">
        <f t="shared" ca="1" si="4"/>
        <v>Marcadores</v>
      </c>
      <c r="C157" s="44" t="s">
        <v>67</v>
      </c>
      <c r="D157" s="45">
        <v>20</v>
      </c>
      <c r="E157" s="55">
        <v>743.4</v>
      </c>
      <c r="F157" s="48">
        <f t="shared" ca="1" si="5"/>
        <v>14868</v>
      </c>
      <c r="G157" s="51"/>
      <c r="H157" s="51"/>
      <c r="I157" s="51"/>
      <c r="J157" s="51"/>
    </row>
    <row r="158" spans="1:10" s="33" customFormat="1" ht="13.5" customHeight="1" x14ac:dyDescent="0.2">
      <c r="A158" s="44">
        <v>44121708</v>
      </c>
      <c r="B158" s="45" t="str">
        <f t="shared" ca="1" si="4"/>
        <v>Marcadores</v>
      </c>
      <c r="C158" s="44" t="s">
        <v>67</v>
      </c>
      <c r="D158" s="45">
        <v>20</v>
      </c>
      <c r="E158" s="55">
        <v>743.4</v>
      </c>
      <c r="F158" s="48">
        <f t="shared" ca="1" si="5"/>
        <v>14868</v>
      </c>
      <c r="G158" s="51"/>
      <c r="H158" s="51"/>
      <c r="I158" s="51"/>
      <c r="J158" s="51"/>
    </row>
    <row r="159" spans="1:10" s="33" customFormat="1" ht="13.5" customHeight="1" x14ac:dyDescent="0.2">
      <c r="A159" s="44">
        <v>44121708</v>
      </c>
      <c r="B159" s="45" t="str">
        <f t="shared" ca="1" si="4"/>
        <v>Marcadores</v>
      </c>
      <c r="C159" s="44" t="s">
        <v>67</v>
      </c>
      <c r="D159" s="45">
        <v>20</v>
      </c>
      <c r="E159" s="55">
        <v>743.4</v>
      </c>
      <c r="F159" s="48">
        <f t="shared" ca="1" si="5"/>
        <v>14868</v>
      </c>
      <c r="G159" s="51"/>
      <c r="H159" s="51"/>
      <c r="I159" s="51"/>
      <c r="J159" s="51"/>
    </row>
    <row r="160" spans="1:10" s="33" customFormat="1" ht="13.5" customHeight="1" x14ac:dyDescent="0.2">
      <c r="A160" s="44">
        <v>44121716</v>
      </c>
      <c r="B160" s="45" t="str">
        <f t="shared" ca="1" si="4"/>
        <v>Resaltadores</v>
      </c>
      <c r="C160" s="44" t="s">
        <v>67</v>
      </c>
      <c r="D160" s="45">
        <v>25</v>
      </c>
      <c r="E160" s="55">
        <v>619.5</v>
      </c>
      <c r="F160" s="48">
        <f t="shared" ca="1" si="5"/>
        <v>15487.5</v>
      </c>
      <c r="G160" s="51"/>
      <c r="H160" s="51"/>
      <c r="I160" s="51"/>
      <c r="J160" s="51"/>
    </row>
    <row r="161" spans="1:10" s="33" customFormat="1" ht="13.5" customHeight="1" x14ac:dyDescent="0.2">
      <c r="A161" s="44">
        <v>44121716</v>
      </c>
      <c r="B161" s="45" t="str">
        <f t="shared" ca="1" si="4"/>
        <v>Resaltadores</v>
      </c>
      <c r="C161" s="44" t="s">
        <v>67</v>
      </c>
      <c r="D161" s="45">
        <v>25</v>
      </c>
      <c r="E161" s="55">
        <v>619.5</v>
      </c>
      <c r="F161" s="48">
        <f t="shared" ca="1" si="5"/>
        <v>15487.5</v>
      </c>
      <c r="G161" s="51"/>
      <c r="H161" s="51"/>
      <c r="I161" s="51"/>
      <c r="J161" s="51"/>
    </row>
    <row r="162" spans="1:10" s="33" customFormat="1" ht="13.5" customHeight="1" x14ac:dyDescent="0.2">
      <c r="A162" s="44">
        <v>14111514</v>
      </c>
      <c r="B162" s="45" t="str">
        <f t="shared" ca="1" si="4"/>
        <v>Blocs o cuadernos de papel</v>
      </c>
      <c r="C162" s="44" t="s">
        <v>67</v>
      </c>
      <c r="D162" s="45">
        <v>25</v>
      </c>
      <c r="E162" s="55">
        <v>1239</v>
      </c>
      <c r="F162" s="48">
        <f t="shared" ca="1" si="5"/>
        <v>30975</v>
      </c>
      <c r="G162" s="51"/>
      <c r="H162" s="51"/>
      <c r="I162" s="51"/>
      <c r="J162" s="51"/>
    </row>
    <row r="163" spans="1:10" s="33" customFormat="1" ht="13.5" customHeight="1" x14ac:dyDescent="0.2">
      <c r="A163" s="44">
        <v>44122011</v>
      </c>
      <c r="B163" s="45" t="str">
        <f t="shared" ca="1" si="4"/>
        <v>Folders</v>
      </c>
      <c r="C163" s="44" t="s">
        <v>55</v>
      </c>
      <c r="D163" s="45">
        <v>25</v>
      </c>
      <c r="E163" s="55">
        <v>743.4</v>
      </c>
      <c r="F163" s="48">
        <f t="shared" ca="1" si="5"/>
        <v>18585</v>
      </c>
      <c r="G163" s="51"/>
      <c r="H163" s="51"/>
      <c r="I163" s="51"/>
      <c r="J163" s="51"/>
    </row>
    <row r="164" spans="1:10" s="33" customFormat="1" ht="13.5" customHeight="1" x14ac:dyDescent="0.2">
      <c r="A164" s="44">
        <v>44122104</v>
      </c>
      <c r="B164" s="45" t="str">
        <f t="shared" ca="1" si="4"/>
        <v>Clips para papel</v>
      </c>
      <c r="C164" s="44" t="s">
        <v>67</v>
      </c>
      <c r="D164" s="45">
        <v>55</v>
      </c>
      <c r="E164" s="55">
        <v>99.12</v>
      </c>
      <c r="F164" s="48">
        <f t="shared" ca="1" si="5"/>
        <v>5451.6</v>
      </c>
      <c r="G164" s="51"/>
      <c r="H164" s="51"/>
      <c r="I164" s="51"/>
      <c r="J164" s="51"/>
    </row>
    <row r="165" spans="1:10" s="33" customFormat="1" ht="13.5" customHeight="1" x14ac:dyDescent="0.2">
      <c r="A165" s="44">
        <v>44122104</v>
      </c>
      <c r="B165" s="45" t="str">
        <f t="shared" ca="1" si="4"/>
        <v>Clips para papel</v>
      </c>
      <c r="C165" s="44" t="s">
        <v>67</v>
      </c>
      <c r="D165" s="45">
        <v>55</v>
      </c>
      <c r="E165" s="55">
        <v>148.68</v>
      </c>
      <c r="F165" s="48">
        <f t="shared" ca="1" si="5"/>
        <v>8177.4000000000005</v>
      </c>
      <c r="G165" s="51"/>
      <c r="H165" s="51"/>
      <c r="I165" s="51"/>
      <c r="J165" s="51"/>
    </row>
    <row r="166" spans="1:10" s="33" customFormat="1" ht="13.5" customHeight="1" x14ac:dyDescent="0.2">
      <c r="A166" s="44">
        <v>14111514</v>
      </c>
      <c r="B166" s="45" t="str">
        <f t="shared" ca="1" si="4"/>
        <v>Blocs o cuadernos de papel</v>
      </c>
      <c r="C166" s="44" t="s">
        <v>67</v>
      </c>
      <c r="D166" s="45">
        <v>55</v>
      </c>
      <c r="E166" s="55">
        <v>1858.5</v>
      </c>
      <c r="F166" s="48">
        <f t="shared" ca="1" si="5"/>
        <v>102217.5</v>
      </c>
      <c r="G166" s="51"/>
      <c r="H166" s="51"/>
      <c r="I166" s="51"/>
      <c r="J166" s="51"/>
    </row>
    <row r="167" spans="1:10" s="33" customFormat="1" ht="13.5" customHeight="1" x14ac:dyDescent="0.2">
      <c r="A167" s="44">
        <v>14111514</v>
      </c>
      <c r="B167" s="45" t="str">
        <f t="shared" ca="1" si="4"/>
        <v>Blocs o cuadernos de papel</v>
      </c>
      <c r="C167" s="44" t="s">
        <v>55</v>
      </c>
      <c r="D167" s="45">
        <v>30</v>
      </c>
      <c r="E167" s="55">
        <v>111.51</v>
      </c>
      <c r="F167" s="48">
        <f t="shared" ca="1" si="5"/>
        <v>3345.3</v>
      </c>
      <c r="G167" s="51"/>
      <c r="H167" s="51"/>
      <c r="I167" s="51"/>
      <c r="J167" s="51"/>
    </row>
    <row r="168" spans="1:10" s="33" customFormat="1" ht="13.5" customHeight="1" x14ac:dyDescent="0.2">
      <c r="A168" s="44">
        <v>14111514</v>
      </c>
      <c r="B168" s="45" t="str">
        <f t="shared" ca="1" si="4"/>
        <v>Blocs o cuadernos de papel</v>
      </c>
      <c r="C168" s="44" t="s">
        <v>68</v>
      </c>
      <c r="D168" s="45">
        <v>25</v>
      </c>
      <c r="E168" s="55">
        <v>185.85</v>
      </c>
      <c r="F168" s="48">
        <f t="shared" ca="1" si="5"/>
        <v>4646.25</v>
      </c>
      <c r="G168" s="51"/>
      <c r="H168" s="51"/>
      <c r="I168" s="51"/>
      <c r="J168" s="51"/>
    </row>
    <row r="169" spans="1:10" s="33" customFormat="1" ht="13.5" customHeight="1" x14ac:dyDescent="0.2">
      <c r="A169" s="44">
        <v>44122104</v>
      </c>
      <c r="B169" s="45" t="str">
        <f t="shared" ca="1" si="4"/>
        <v>Clips para papel</v>
      </c>
      <c r="C169" s="44" t="s">
        <v>68</v>
      </c>
      <c r="D169" s="45">
        <v>25</v>
      </c>
      <c r="E169" s="55">
        <v>247.8</v>
      </c>
      <c r="F169" s="48">
        <f t="shared" ca="1" si="5"/>
        <v>6195</v>
      </c>
      <c r="G169" s="51"/>
      <c r="H169" s="51"/>
      <c r="I169" s="51"/>
      <c r="J169" s="51"/>
    </row>
    <row r="170" spans="1:10" s="33" customFormat="1" ht="13.5" customHeight="1" x14ac:dyDescent="0.2">
      <c r="A170" s="44">
        <v>26111702</v>
      </c>
      <c r="B170" s="45" t="str">
        <f t="shared" ca="1" si="4"/>
        <v>Pilas alcalinas</v>
      </c>
      <c r="C170" s="44" t="s">
        <v>67</v>
      </c>
      <c r="D170" s="45">
        <v>70</v>
      </c>
      <c r="E170" s="55">
        <v>743.4</v>
      </c>
      <c r="F170" s="48">
        <f t="shared" ca="1" si="5"/>
        <v>52038</v>
      </c>
      <c r="G170" s="51"/>
      <c r="H170" s="51"/>
      <c r="I170" s="51"/>
      <c r="J170" s="51"/>
    </row>
    <row r="171" spans="1:10" s="33" customFormat="1" ht="13.5" customHeight="1" x14ac:dyDescent="0.2">
      <c r="A171" s="44">
        <v>26111702</v>
      </c>
      <c r="B171" s="45" t="str">
        <f t="shared" ca="1" si="4"/>
        <v>Pilas alcalinas</v>
      </c>
      <c r="C171" s="44" t="s">
        <v>68</v>
      </c>
      <c r="D171" s="45">
        <v>40</v>
      </c>
      <c r="E171" s="55">
        <v>1734.6</v>
      </c>
      <c r="F171" s="48">
        <f t="shared" ca="1" si="5"/>
        <v>69384</v>
      </c>
      <c r="G171" s="51"/>
      <c r="H171" s="51"/>
      <c r="I171" s="51"/>
      <c r="J171" s="51"/>
    </row>
    <row r="172" spans="1:10" s="33" customFormat="1" ht="13.5" customHeight="1" x14ac:dyDescent="0.2">
      <c r="A172" s="44">
        <v>24121503</v>
      </c>
      <c r="B172" s="45" t="str">
        <f t="shared" ca="1" si="4"/>
        <v>Cajas para empacar</v>
      </c>
      <c r="C172" s="44" t="s">
        <v>68</v>
      </c>
      <c r="D172" s="45">
        <v>40</v>
      </c>
      <c r="E172" s="55">
        <v>5141.8500000000004</v>
      </c>
      <c r="F172" s="48">
        <f t="shared" ca="1" si="5"/>
        <v>205674</v>
      </c>
      <c r="G172" s="51"/>
      <c r="H172" s="51"/>
      <c r="I172" s="51"/>
      <c r="J172" s="51"/>
    </row>
    <row r="173" spans="1:10" s="33" customFormat="1" ht="14.1" customHeight="1" x14ac:dyDescent="0.2">
      <c r="A173" s="51"/>
      <c r="B173" s="51"/>
      <c r="C173" s="51"/>
      <c r="D173" s="51"/>
      <c r="E173" s="49" t="s">
        <v>47</v>
      </c>
      <c r="F173" s="50">
        <f ca="1">SUM(Table311[MONTO TOTAL ESTIMADO])</f>
        <v>3428697.3499999996</v>
      </c>
      <c r="G173" s="51"/>
      <c r="H173" s="51" t="str">
        <f>C119</f>
        <v>Bienes</v>
      </c>
      <c r="I173" s="51" t="str">
        <f>E119</f>
        <v>Sí</v>
      </c>
      <c r="J173" s="51" t="str">
        <f>D119</f>
        <v>Comparacion de Precios</v>
      </c>
    </row>
    <row r="174" spans="1:10" s="33" customFormat="1" ht="14.1" customHeight="1" thickBot="1" x14ac:dyDescent="0.3"/>
    <row r="175" spans="1:10" s="33" customFormat="1" ht="33.75" customHeight="1" thickBot="1" x14ac:dyDescent="0.25">
      <c r="A175" s="34" t="s">
        <v>18</v>
      </c>
      <c r="B175" s="34" t="s">
        <v>19</v>
      </c>
      <c r="C175" s="34" t="s">
        <v>20</v>
      </c>
      <c r="D175" s="34" t="s">
        <v>21</v>
      </c>
      <c r="E175" s="34" t="s">
        <v>22</v>
      </c>
      <c r="F175" s="34" t="s">
        <v>23</v>
      </c>
      <c r="G175" s="51"/>
      <c r="H175" s="51"/>
      <c r="I175" s="51"/>
      <c r="J175" s="51"/>
    </row>
    <row r="176" spans="1:10" s="33" customFormat="1" ht="13.5" customHeight="1" thickBot="1" x14ac:dyDescent="0.25">
      <c r="A176" s="35" t="s">
        <v>69</v>
      </c>
      <c r="B176" s="35" t="s">
        <v>70</v>
      </c>
      <c r="C176" s="35" t="s">
        <v>26</v>
      </c>
      <c r="D176" s="35" t="s">
        <v>51</v>
      </c>
      <c r="E176" s="35" t="s">
        <v>54</v>
      </c>
      <c r="F176" s="35"/>
      <c r="G176" s="51"/>
      <c r="H176" s="51"/>
      <c r="I176" s="51"/>
      <c r="J176" s="51"/>
    </row>
    <row r="177" spans="1:10" s="33" customFormat="1" ht="14.1" customHeight="1" thickBot="1" x14ac:dyDescent="0.25">
      <c r="A177" s="36" t="s">
        <v>29</v>
      </c>
      <c r="B177" s="37" t="s">
        <v>30</v>
      </c>
      <c r="C177" s="52">
        <v>45219</v>
      </c>
      <c r="D177" s="36" t="s">
        <v>31</v>
      </c>
      <c r="E177" s="37" t="s">
        <v>32</v>
      </c>
      <c r="F177" s="35" t="s">
        <v>33</v>
      </c>
      <c r="G177" s="51"/>
      <c r="H177" s="51"/>
      <c r="I177" s="51"/>
      <c r="J177" s="51"/>
    </row>
    <row r="178" spans="1:10" s="33" customFormat="1" ht="14.1" customHeight="1" thickBot="1" x14ac:dyDescent="0.25">
      <c r="A178" s="41"/>
      <c r="B178" s="37" t="s">
        <v>34</v>
      </c>
      <c r="C178" s="53">
        <f>IF(C177="","",IF(AND(MONTH(C177)&gt;=1,MONTH(C177)&lt;=3),1,IF(AND(MONTH(C177)&gt;=4,MONTH(C177)&lt;=6),2,IF(AND(MONTH(C177)&gt;=7,MONTH(C177)&lt;=9),3,4))))</f>
        <v>4</v>
      </c>
      <c r="D178" s="41"/>
      <c r="E178" s="37" t="s">
        <v>35</v>
      </c>
      <c r="F178" s="35" t="s">
        <v>36</v>
      </c>
      <c r="G178" s="51"/>
      <c r="H178" s="51"/>
      <c r="I178" s="51"/>
      <c r="J178" s="51"/>
    </row>
    <row r="179" spans="1:10" s="33" customFormat="1" ht="14.1" customHeight="1" thickBot="1" x14ac:dyDescent="0.25">
      <c r="A179" s="41"/>
      <c r="B179" s="37" t="s">
        <v>37</v>
      </c>
      <c r="C179" s="52">
        <v>45240</v>
      </c>
      <c r="D179" s="41"/>
      <c r="E179" s="37" t="s">
        <v>38</v>
      </c>
      <c r="F179" s="35" t="s">
        <v>36</v>
      </c>
      <c r="G179" s="51"/>
      <c r="H179" s="51"/>
      <c r="I179" s="51"/>
      <c r="J179" s="51"/>
    </row>
    <row r="180" spans="1:10" s="33" customFormat="1" ht="14.1" customHeight="1" thickBot="1" x14ac:dyDescent="0.25">
      <c r="A180" s="41"/>
      <c r="B180" s="37" t="s">
        <v>34</v>
      </c>
      <c r="C180" s="53">
        <f>IF(C179="","",IF(AND(MONTH(C179)&gt;=1,MONTH(C179)&lt;=3),1,IF(AND(MONTH(C179)&gt;=4,MONTH(C179)&lt;=6),2,IF(AND(MONTH(C179)&gt;=7,MONTH(C179)&lt;=9),3,4))))</f>
        <v>4</v>
      </c>
      <c r="D180" s="41"/>
      <c r="E180" s="37" t="s">
        <v>39</v>
      </c>
      <c r="F180" s="35" t="s">
        <v>36</v>
      </c>
      <c r="G180" s="51"/>
      <c r="H180" s="51"/>
      <c r="I180" s="51"/>
      <c r="J180" s="51"/>
    </row>
    <row r="181" spans="1:10" s="33" customFormat="1" ht="14.1" customHeight="1" thickBot="1" x14ac:dyDescent="0.25">
      <c r="A181" s="51"/>
      <c r="B181" s="51"/>
      <c r="C181" s="51"/>
      <c r="D181" s="51"/>
      <c r="E181" s="51"/>
      <c r="F181" s="51"/>
      <c r="G181" s="51"/>
      <c r="H181" s="51"/>
      <c r="I181" s="51"/>
      <c r="J181" s="51"/>
    </row>
    <row r="182" spans="1:10" s="33" customFormat="1" ht="14.1" customHeight="1" thickBot="1" x14ac:dyDescent="0.25">
      <c r="A182" s="43" t="s">
        <v>40</v>
      </c>
      <c r="B182" s="43" t="s">
        <v>41</v>
      </c>
      <c r="C182" s="43" t="s">
        <v>42</v>
      </c>
      <c r="D182" s="43" t="s">
        <v>43</v>
      </c>
      <c r="E182" s="43" t="s">
        <v>44</v>
      </c>
      <c r="F182" s="43" t="s">
        <v>45</v>
      </c>
      <c r="G182" s="51"/>
      <c r="H182" s="51"/>
      <c r="I182" s="51"/>
      <c r="J182" s="51"/>
    </row>
    <row r="183" spans="1:10" s="33" customFormat="1" ht="14.1" customHeight="1" x14ac:dyDescent="0.2">
      <c r="A183" s="44">
        <v>14111511</v>
      </c>
      <c r="B183" s="45" t="str">
        <f t="shared" ref="B183:B229" ca="1" si="6">IFERROR(INDEX(UNSPSCDes,MATCH(INDIRECT(ADDRESS(ROW(),COLUMN()-1,4)),UNSPSCCode,0)),"")</f>
        <v>Papel de escritura</v>
      </c>
      <c r="C183" s="44" t="s">
        <v>67</v>
      </c>
      <c r="D183" s="44">
        <v>65</v>
      </c>
      <c r="E183" s="47">
        <v>3717</v>
      </c>
      <c r="F183" s="48">
        <f t="shared" ref="F183:F229" ca="1" si="7">INDIRECT(ADDRESS(ROW(),COLUMN()-2,4))*INDIRECT(ADDRESS(ROW(),COLUMN()-1,4))</f>
        <v>241605</v>
      </c>
      <c r="G183" s="51"/>
      <c r="H183" s="51"/>
      <c r="I183" s="51"/>
      <c r="J183" s="51"/>
    </row>
    <row r="184" spans="1:10" s="33" customFormat="1" ht="13.5" customHeight="1" x14ac:dyDescent="0.2">
      <c r="A184" s="44">
        <v>14111511</v>
      </c>
      <c r="B184" s="45" t="str">
        <f t="shared" ca="1" si="6"/>
        <v>Papel de escritura</v>
      </c>
      <c r="C184" s="44" t="s">
        <v>68</v>
      </c>
      <c r="D184" s="44">
        <v>55</v>
      </c>
      <c r="E184" s="47">
        <v>5575.5</v>
      </c>
      <c r="F184" s="48">
        <f t="shared" ca="1" si="7"/>
        <v>306652.5</v>
      </c>
      <c r="G184" s="51"/>
      <c r="H184" s="51"/>
      <c r="I184" s="51"/>
      <c r="J184" s="51"/>
    </row>
    <row r="185" spans="1:10" s="33" customFormat="1" ht="13.5" customHeight="1" x14ac:dyDescent="0.2">
      <c r="A185" s="44">
        <v>44122011</v>
      </c>
      <c r="B185" s="45" t="str">
        <f t="shared" ca="1" si="6"/>
        <v>Folders</v>
      </c>
      <c r="C185" s="44" t="s">
        <v>67</v>
      </c>
      <c r="D185" s="44">
        <v>60</v>
      </c>
      <c r="E185" s="47">
        <v>4460.3999999999996</v>
      </c>
      <c r="F185" s="48">
        <f t="shared" ca="1" si="7"/>
        <v>267624</v>
      </c>
      <c r="G185" s="51"/>
      <c r="H185" s="51"/>
      <c r="I185" s="51"/>
      <c r="J185" s="51"/>
    </row>
    <row r="186" spans="1:10" s="33" customFormat="1" ht="13.5" customHeight="1" x14ac:dyDescent="0.2">
      <c r="A186" s="44">
        <v>44122011</v>
      </c>
      <c r="B186" s="45" t="str">
        <f t="shared" ca="1" si="6"/>
        <v>Folders</v>
      </c>
      <c r="C186" s="44" t="s">
        <v>67</v>
      </c>
      <c r="D186" s="44">
        <v>55</v>
      </c>
      <c r="E186" s="47">
        <v>7136.64</v>
      </c>
      <c r="F186" s="48">
        <f t="shared" ca="1" si="7"/>
        <v>392515.2</v>
      </c>
      <c r="G186" s="51"/>
      <c r="H186" s="51"/>
      <c r="I186" s="51"/>
      <c r="J186" s="51"/>
    </row>
    <row r="187" spans="1:10" s="33" customFormat="1" ht="13.5" customHeight="1" x14ac:dyDescent="0.2">
      <c r="A187" s="44">
        <v>43211802</v>
      </c>
      <c r="B187" s="45" t="str">
        <f t="shared" ca="1" si="6"/>
        <v>Almohadillas (pads) para mouse</v>
      </c>
      <c r="C187" s="44" t="s">
        <v>67</v>
      </c>
      <c r="D187" s="44">
        <v>45</v>
      </c>
      <c r="E187" s="47">
        <v>1115.0999999999999</v>
      </c>
      <c r="F187" s="48">
        <f t="shared" ca="1" si="7"/>
        <v>50179.499999999993</v>
      </c>
      <c r="G187" s="51"/>
      <c r="H187" s="51"/>
      <c r="I187" s="51"/>
      <c r="J187" s="51"/>
    </row>
    <row r="188" spans="1:10" s="33" customFormat="1" ht="13.5" customHeight="1" x14ac:dyDescent="0.2">
      <c r="A188" s="44">
        <v>44103103</v>
      </c>
      <c r="B188" s="45" t="str">
        <f t="shared" ca="1" si="6"/>
        <v>Tóner para impresoras o fax</v>
      </c>
      <c r="C188" s="44" t="s">
        <v>46</v>
      </c>
      <c r="D188" s="44">
        <v>15</v>
      </c>
      <c r="E188" s="47">
        <v>10097.85</v>
      </c>
      <c r="F188" s="48">
        <f t="shared" ca="1" si="7"/>
        <v>151467.75</v>
      </c>
      <c r="G188" s="51"/>
      <c r="H188" s="51"/>
      <c r="I188" s="51"/>
      <c r="J188" s="51"/>
    </row>
    <row r="189" spans="1:10" s="33" customFormat="1" ht="13.5" customHeight="1" x14ac:dyDescent="0.2">
      <c r="A189" s="44">
        <v>44103103</v>
      </c>
      <c r="B189" s="45" t="str">
        <f t="shared" ca="1" si="6"/>
        <v>Tóner para impresoras o fax</v>
      </c>
      <c r="C189" s="44" t="s">
        <v>46</v>
      </c>
      <c r="D189" s="44">
        <v>25</v>
      </c>
      <c r="E189" s="47">
        <v>10531.5</v>
      </c>
      <c r="F189" s="48">
        <f t="shared" ca="1" si="7"/>
        <v>263287.5</v>
      </c>
      <c r="G189" s="51"/>
      <c r="H189" s="51"/>
      <c r="I189" s="51"/>
      <c r="J189" s="51"/>
    </row>
    <row r="190" spans="1:10" s="33" customFormat="1" ht="13.5" customHeight="1" x14ac:dyDescent="0.2">
      <c r="A190" s="44">
        <v>44103103</v>
      </c>
      <c r="B190" s="45" t="str">
        <f t="shared" ca="1" si="6"/>
        <v>Tóner para impresoras o fax</v>
      </c>
      <c r="C190" s="44" t="s">
        <v>46</v>
      </c>
      <c r="D190" s="44">
        <v>25</v>
      </c>
      <c r="E190" s="47">
        <v>9292.5</v>
      </c>
      <c r="F190" s="48">
        <f t="shared" ca="1" si="7"/>
        <v>232312.5</v>
      </c>
      <c r="G190" s="51"/>
      <c r="H190" s="51"/>
      <c r="I190" s="51"/>
      <c r="J190" s="51"/>
    </row>
    <row r="191" spans="1:10" s="33" customFormat="1" ht="13.5" customHeight="1" x14ac:dyDescent="0.2">
      <c r="A191" s="44">
        <v>44103103</v>
      </c>
      <c r="B191" s="45" t="str">
        <f t="shared" ca="1" si="6"/>
        <v>Tóner para impresoras o fax</v>
      </c>
      <c r="C191" s="44" t="s">
        <v>46</v>
      </c>
      <c r="D191" s="44">
        <v>10</v>
      </c>
      <c r="E191" s="47">
        <v>10283.700000000001</v>
      </c>
      <c r="F191" s="48">
        <f t="shared" ca="1" si="7"/>
        <v>102837</v>
      </c>
      <c r="G191" s="51"/>
      <c r="H191" s="51"/>
      <c r="I191" s="51"/>
      <c r="J191" s="51"/>
    </row>
    <row r="192" spans="1:10" s="33" customFormat="1" ht="13.5" customHeight="1" x14ac:dyDescent="0.2">
      <c r="A192" s="44">
        <v>44103105</v>
      </c>
      <c r="B192" s="45" t="str">
        <f t="shared" ca="1" si="6"/>
        <v>Cartuchos de tinta</v>
      </c>
      <c r="C192" s="44" t="s">
        <v>46</v>
      </c>
      <c r="D192" s="44">
        <v>15</v>
      </c>
      <c r="E192" s="47">
        <v>9292.5</v>
      </c>
      <c r="F192" s="48">
        <f t="shared" ca="1" si="7"/>
        <v>139387.5</v>
      </c>
      <c r="G192" s="51"/>
      <c r="H192" s="51"/>
      <c r="I192" s="51"/>
      <c r="J192" s="51"/>
    </row>
    <row r="193" spans="1:10" s="33" customFormat="1" ht="13.5" customHeight="1" x14ac:dyDescent="0.2">
      <c r="A193" s="44">
        <v>44103105</v>
      </c>
      <c r="B193" s="45" t="str">
        <f t="shared" ca="1" si="6"/>
        <v>Cartuchos de tinta</v>
      </c>
      <c r="C193" s="44" t="s">
        <v>46</v>
      </c>
      <c r="D193" s="44">
        <v>10</v>
      </c>
      <c r="E193" s="47">
        <v>10159.799999999999</v>
      </c>
      <c r="F193" s="48">
        <f t="shared" ca="1" si="7"/>
        <v>101598</v>
      </c>
      <c r="G193" s="51"/>
      <c r="H193" s="51"/>
      <c r="I193" s="51"/>
      <c r="J193" s="51"/>
    </row>
    <row r="194" spans="1:10" s="33" customFormat="1" ht="13.5" customHeight="1" x14ac:dyDescent="0.2">
      <c r="A194" s="44">
        <v>44112001</v>
      </c>
      <c r="B194" s="45" t="str">
        <f t="shared" ca="1" si="6"/>
        <v>Libretas de direcciones o repuestos</v>
      </c>
      <c r="C194" s="44" t="s">
        <v>46</v>
      </c>
      <c r="D194" s="44">
        <v>25</v>
      </c>
      <c r="E194" s="47">
        <v>1858.5</v>
      </c>
      <c r="F194" s="48">
        <f t="shared" ca="1" si="7"/>
        <v>46462.5</v>
      </c>
      <c r="G194" s="51"/>
      <c r="H194" s="51"/>
      <c r="I194" s="51"/>
      <c r="J194" s="51"/>
    </row>
    <row r="195" spans="1:10" s="33" customFormat="1" ht="13.5" customHeight="1" x14ac:dyDescent="0.2">
      <c r="A195" s="44">
        <v>44103112</v>
      </c>
      <c r="B195" s="45" t="str">
        <f t="shared" ca="1" si="6"/>
        <v>Cinta de impresora</v>
      </c>
      <c r="C195" s="44" t="s">
        <v>46</v>
      </c>
      <c r="D195" s="44">
        <v>30</v>
      </c>
      <c r="E195" s="47">
        <v>1610.7</v>
      </c>
      <c r="F195" s="48">
        <f t="shared" ca="1" si="7"/>
        <v>48321</v>
      </c>
      <c r="G195" s="51"/>
      <c r="H195" s="51"/>
      <c r="I195" s="51"/>
      <c r="J195" s="51"/>
    </row>
    <row r="196" spans="1:10" s="33" customFormat="1" ht="13.5" customHeight="1" x14ac:dyDescent="0.2">
      <c r="A196" s="44">
        <v>44122011</v>
      </c>
      <c r="B196" s="45" t="str">
        <f t="shared" ca="1" si="6"/>
        <v>Folders</v>
      </c>
      <c r="C196" s="44" t="s">
        <v>46</v>
      </c>
      <c r="D196" s="44">
        <v>30</v>
      </c>
      <c r="E196" s="47">
        <v>2601.9</v>
      </c>
      <c r="F196" s="48">
        <f t="shared" ca="1" si="7"/>
        <v>78057</v>
      </c>
      <c r="G196" s="51"/>
      <c r="H196" s="51"/>
      <c r="I196" s="51"/>
      <c r="J196" s="51"/>
    </row>
    <row r="197" spans="1:10" s="33" customFormat="1" ht="13.5" customHeight="1" x14ac:dyDescent="0.2">
      <c r="A197" s="44">
        <v>44122011</v>
      </c>
      <c r="B197" s="45" t="str">
        <f t="shared" ca="1" si="6"/>
        <v>Folders</v>
      </c>
      <c r="C197" s="44" t="s">
        <v>67</v>
      </c>
      <c r="D197" s="44">
        <v>30</v>
      </c>
      <c r="E197" s="47">
        <v>3717</v>
      </c>
      <c r="F197" s="48">
        <f t="shared" ca="1" si="7"/>
        <v>111510</v>
      </c>
      <c r="G197" s="51"/>
      <c r="H197" s="51"/>
      <c r="I197" s="51"/>
      <c r="J197" s="51"/>
    </row>
    <row r="198" spans="1:10" s="33" customFormat="1" ht="13.5" customHeight="1" x14ac:dyDescent="0.2">
      <c r="A198" s="44">
        <v>44121706</v>
      </c>
      <c r="B198" s="45" t="str">
        <f t="shared" ca="1" si="6"/>
        <v>Lápices de madera</v>
      </c>
      <c r="C198" s="44" t="s">
        <v>67</v>
      </c>
      <c r="D198" s="44">
        <v>70</v>
      </c>
      <c r="E198" s="47">
        <v>99.12</v>
      </c>
      <c r="F198" s="48">
        <f t="shared" ca="1" si="7"/>
        <v>6938.4000000000005</v>
      </c>
      <c r="G198" s="51"/>
      <c r="H198" s="51"/>
      <c r="I198" s="51"/>
      <c r="J198" s="51"/>
    </row>
    <row r="199" spans="1:10" s="33" customFormat="1" ht="13.5" customHeight="1" x14ac:dyDescent="0.2">
      <c r="A199" s="44">
        <v>44121701</v>
      </c>
      <c r="B199" s="45" t="str">
        <f t="shared" ca="1" si="6"/>
        <v>Bolígrafos</v>
      </c>
      <c r="C199" s="44" t="s">
        <v>67</v>
      </c>
      <c r="D199" s="44">
        <v>70</v>
      </c>
      <c r="E199" s="47">
        <v>185.85</v>
      </c>
      <c r="F199" s="48">
        <f t="shared" ca="1" si="7"/>
        <v>13009.5</v>
      </c>
      <c r="G199" s="51"/>
      <c r="H199" s="51"/>
      <c r="I199" s="51"/>
      <c r="J199" s="51"/>
    </row>
    <row r="200" spans="1:10" s="33" customFormat="1" ht="13.5" customHeight="1" x14ac:dyDescent="0.2">
      <c r="A200" s="44">
        <v>44121701</v>
      </c>
      <c r="B200" s="45" t="str">
        <f t="shared" ca="1" si="6"/>
        <v>Bolígrafos</v>
      </c>
      <c r="C200" s="44" t="s">
        <v>67</v>
      </c>
      <c r="D200" s="44">
        <v>35</v>
      </c>
      <c r="E200" s="47">
        <v>185.85</v>
      </c>
      <c r="F200" s="48">
        <f t="shared" ca="1" si="7"/>
        <v>6504.75</v>
      </c>
      <c r="G200" s="51"/>
      <c r="H200" s="51"/>
      <c r="I200" s="51"/>
      <c r="J200" s="51"/>
    </row>
    <row r="201" spans="1:10" s="33" customFormat="1" ht="13.5" customHeight="1" x14ac:dyDescent="0.2">
      <c r="A201" s="44">
        <v>44121701</v>
      </c>
      <c r="B201" s="45" t="str">
        <f t="shared" ca="1" si="6"/>
        <v>Bolígrafos</v>
      </c>
      <c r="C201" s="44" t="s">
        <v>67</v>
      </c>
      <c r="D201" s="44">
        <v>50</v>
      </c>
      <c r="E201" s="47">
        <v>743.4</v>
      </c>
      <c r="F201" s="48">
        <f t="shared" ca="1" si="7"/>
        <v>37170</v>
      </c>
      <c r="G201" s="51"/>
      <c r="H201" s="51"/>
      <c r="I201" s="51"/>
      <c r="J201" s="51"/>
    </row>
    <row r="202" spans="1:10" s="33" customFormat="1" ht="13.5" customHeight="1" x14ac:dyDescent="0.2">
      <c r="A202" s="44">
        <v>44121618</v>
      </c>
      <c r="B202" s="45" t="str">
        <f t="shared" ca="1" si="6"/>
        <v>Tijeras</v>
      </c>
      <c r="C202" s="44" t="s">
        <v>67</v>
      </c>
      <c r="D202" s="44">
        <v>40</v>
      </c>
      <c r="E202" s="47">
        <v>805.35</v>
      </c>
      <c r="F202" s="48">
        <f t="shared" ca="1" si="7"/>
        <v>32214</v>
      </c>
      <c r="G202" s="51"/>
      <c r="H202" s="51"/>
      <c r="I202" s="51"/>
      <c r="J202" s="51"/>
    </row>
    <row r="203" spans="1:10" s="33" customFormat="1" ht="13.5" customHeight="1" x14ac:dyDescent="0.2">
      <c r="A203" s="44">
        <v>31201505</v>
      </c>
      <c r="B203" s="45" t="str">
        <f t="shared" ca="1" si="6"/>
        <v>Cinta doble faz</v>
      </c>
      <c r="C203" s="44" t="s">
        <v>46</v>
      </c>
      <c r="D203" s="44">
        <v>70</v>
      </c>
      <c r="E203" s="47">
        <v>123.9</v>
      </c>
      <c r="F203" s="48">
        <f t="shared" ca="1" si="7"/>
        <v>8673</v>
      </c>
      <c r="G203" s="51"/>
      <c r="H203" s="51"/>
      <c r="I203" s="51"/>
      <c r="J203" s="51"/>
    </row>
    <row r="204" spans="1:10" s="33" customFormat="1" ht="13.5" customHeight="1" x14ac:dyDescent="0.2">
      <c r="A204" s="44">
        <v>44121635</v>
      </c>
      <c r="B204" s="45" t="str">
        <f t="shared" ca="1" si="6"/>
        <v>Husos para cinta adhesiva</v>
      </c>
      <c r="C204" s="44" t="s">
        <v>46</v>
      </c>
      <c r="D204" s="44">
        <v>20</v>
      </c>
      <c r="E204" s="47">
        <v>416.3</v>
      </c>
      <c r="F204" s="48">
        <f t="shared" ca="1" si="7"/>
        <v>8326</v>
      </c>
      <c r="G204" s="51"/>
      <c r="H204" s="51"/>
      <c r="I204" s="51"/>
      <c r="J204" s="51"/>
    </row>
    <row r="205" spans="1:10" s="33" customFormat="1" ht="13.5" customHeight="1" x14ac:dyDescent="0.2">
      <c r="A205" s="44">
        <v>44121802</v>
      </c>
      <c r="B205" s="45" t="str">
        <f t="shared" ca="1" si="6"/>
        <v>Fluido de corrección</v>
      </c>
      <c r="C205" s="44" t="s">
        <v>46</v>
      </c>
      <c r="D205" s="44">
        <v>40</v>
      </c>
      <c r="E205" s="47">
        <v>100.36</v>
      </c>
      <c r="F205" s="48">
        <f t="shared" ca="1" si="7"/>
        <v>4014.4</v>
      </c>
      <c r="G205" s="51"/>
      <c r="H205" s="51"/>
      <c r="I205" s="51"/>
      <c r="J205" s="51"/>
    </row>
    <row r="206" spans="1:10" s="33" customFormat="1" ht="13.5" customHeight="1" x14ac:dyDescent="0.2">
      <c r="A206" s="44">
        <v>44121701</v>
      </c>
      <c r="B206" s="45" t="str">
        <f t="shared" ca="1" si="6"/>
        <v>Bolígrafos</v>
      </c>
      <c r="C206" s="44" t="s">
        <v>68</v>
      </c>
      <c r="D206" s="44">
        <v>20</v>
      </c>
      <c r="E206" s="47">
        <v>3097.5</v>
      </c>
      <c r="F206" s="48">
        <f t="shared" ca="1" si="7"/>
        <v>61950</v>
      </c>
      <c r="G206" s="51"/>
      <c r="H206" s="51"/>
      <c r="I206" s="51"/>
      <c r="J206" s="51"/>
    </row>
    <row r="207" spans="1:10" s="33" customFormat="1" ht="13.5" customHeight="1" x14ac:dyDescent="0.2">
      <c r="A207" s="44">
        <v>44121615</v>
      </c>
      <c r="B207" s="45" t="str">
        <f t="shared" ca="1" si="6"/>
        <v>Grapadoras</v>
      </c>
      <c r="C207" s="44" t="s">
        <v>68</v>
      </c>
      <c r="D207" s="44">
        <v>40</v>
      </c>
      <c r="E207" s="47">
        <v>1486.8</v>
      </c>
      <c r="F207" s="48">
        <f t="shared" ca="1" si="7"/>
        <v>59472</v>
      </c>
      <c r="G207" s="51"/>
      <c r="H207" s="51"/>
      <c r="I207" s="51"/>
      <c r="J207" s="51"/>
    </row>
    <row r="208" spans="1:10" s="33" customFormat="1" ht="13.5" customHeight="1" x14ac:dyDescent="0.2">
      <c r="A208" s="44">
        <v>44122107</v>
      </c>
      <c r="B208" s="45" t="str">
        <f t="shared" ca="1" si="6"/>
        <v>Grapas</v>
      </c>
      <c r="C208" s="44" t="s">
        <v>46</v>
      </c>
      <c r="D208" s="44">
        <v>60</v>
      </c>
      <c r="E208" s="47">
        <v>80.540000000000006</v>
      </c>
      <c r="F208" s="48">
        <f t="shared" ca="1" si="7"/>
        <v>4832.4000000000005</v>
      </c>
      <c r="G208" s="51"/>
      <c r="H208" s="51"/>
      <c r="I208" s="51"/>
      <c r="J208" s="51"/>
    </row>
    <row r="209" spans="1:10" s="33" customFormat="1" ht="13.5" customHeight="1" x14ac:dyDescent="0.2">
      <c r="A209" s="44">
        <v>44122107</v>
      </c>
      <c r="B209" s="45" t="str">
        <f t="shared" ca="1" si="6"/>
        <v>Grapas</v>
      </c>
      <c r="C209" s="44" t="s">
        <v>67</v>
      </c>
      <c r="D209" s="44">
        <v>20</v>
      </c>
      <c r="E209" s="47">
        <v>272.58</v>
      </c>
      <c r="F209" s="48">
        <f t="shared" ca="1" si="7"/>
        <v>5451.5999999999995</v>
      </c>
      <c r="G209" s="51"/>
      <c r="H209" s="51"/>
      <c r="I209" s="51"/>
      <c r="J209" s="51"/>
    </row>
    <row r="210" spans="1:10" s="33" customFormat="1" ht="13.5" customHeight="1" x14ac:dyDescent="0.2">
      <c r="A210" s="44">
        <v>44122026</v>
      </c>
      <c r="B210" s="45" t="str">
        <f t="shared" ca="1" si="6"/>
        <v>Garras para papel</v>
      </c>
      <c r="C210" s="44" t="s">
        <v>67</v>
      </c>
      <c r="D210" s="44">
        <v>40</v>
      </c>
      <c r="E210" s="47">
        <v>966.42</v>
      </c>
      <c r="F210" s="48">
        <f t="shared" ca="1" si="7"/>
        <v>38656.799999999996</v>
      </c>
      <c r="G210" s="51"/>
      <c r="H210" s="51"/>
      <c r="I210" s="51"/>
      <c r="J210" s="51"/>
    </row>
    <row r="211" spans="1:10" s="33" customFormat="1" ht="13.5" customHeight="1" x14ac:dyDescent="0.2">
      <c r="A211" s="44">
        <v>44122026</v>
      </c>
      <c r="B211" s="45" t="str">
        <f t="shared" ca="1" si="6"/>
        <v>Garras para papel</v>
      </c>
      <c r="C211" s="44" t="s">
        <v>46</v>
      </c>
      <c r="D211" s="44">
        <v>20</v>
      </c>
      <c r="E211" s="47">
        <v>61.95</v>
      </c>
      <c r="F211" s="48">
        <f t="shared" ca="1" si="7"/>
        <v>1239</v>
      </c>
      <c r="G211" s="51"/>
      <c r="H211" s="51"/>
      <c r="I211" s="51"/>
      <c r="J211" s="51"/>
    </row>
    <row r="212" spans="1:10" s="33" customFormat="1" ht="13.5" customHeight="1" x14ac:dyDescent="0.2">
      <c r="A212" s="44">
        <v>44122101</v>
      </c>
      <c r="B212" s="45" t="str">
        <f t="shared" ca="1" si="6"/>
        <v>Cauchos</v>
      </c>
      <c r="C212" s="44" t="s">
        <v>68</v>
      </c>
      <c r="D212" s="44">
        <v>50</v>
      </c>
      <c r="E212" s="47">
        <v>185.85</v>
      </c>
      <c r="F212" s="48">
        <f t="shared" ca="1" si="7"/>
        <v>9292.5</v>
      </c>
      <c r="G212" s="51"/>
      <c r="H212" s="51"/>
      <c r="I212" s="51"/>
      <c r="J212" s="51"/>
    </row>
    <row r="213" spans="1:10" s="33" customFormat="1" ht="13.5" customHeight="1" x14ac:dyDescent="0.2">
      <c r="A213" s="44">
        <v>44121708</v>
      </c>
      <c r="B213" s="45" t="str">
        <f t="shared" ca="1" si="6"/>
        <v>Marcadores</v>
      </c>
      <c r="C213" s="44" t="s">
        <v>67</v>
      </c>
      <c r="D213" s="44">
        <v>20</v>
      </c>
      <c r="E213" s="47">
        <v>743.4</v>
      </c>
      <c r="F213" s="48">
        <f t="shared" ca="1" si="7"/>
        <v>14868</v>
      </c>
      <c r="G213" s="51"/>
      <c r="H213" s="51"/>
      <c r="I213" s="51"/>
      <c r="J213" s="51"/>
    </row>
    <row r="214" spans="1:10" s="33" customFormat="1" ht="13.5" customHeight="1" x14ac:dyDescent="0.2">
      <c r="A214" s="44">
        <v>44121708</v>
      </c>
      <c r="B214" s="45" t="str">
        <f t="shared" ca="1" si="6"/>
        <v>Marcadores</v>
      </c>
      <c r="C214" s="44" t="s">
        <v>67</v>
      </c>
      <c r="D214" s="44">
        <v>20</v>
      </c>
      <c r="E214" s="47">
        <v>743.4</v>
      </c>
      <c r="F214" s="48">
        <f t="shared" ca="1" si="7"/>
        <v>14868</v>
      </c>
      <c r="G214" s="51"/>
      <c r="H214" s="51"/>
      <c r="I214" s="51"/>
      <c r="J214" s="51"/>
    </row>
    <row r="215" spans="1:10" s="33" customFormat="1" ht="13.5" customHeight="1" x14ac:dyDescent="0.2">
      <c r="A215" s="44">
        <v>44121708</v>
      </c>
      <c r="B215" s="45" t="str">
        <f t="shared" ca="1" si="6"/>
        <v>Marcadores</v>
      </c>
      <c r="C215" s="44" t="s">
        <v>67</v>
      </c>
      <c r="D215" s="44">
        <v>20</v>
      </c>
      <c r="E215" s="47">
        <v>743.4</v>
      </c>
      <c r="F215" s="48">
        <f t="shared" ca="1" si="7"/>
        <v>14868</v>
      </c>
      <c r="G215" s="51"/>
      <c r="H215" s="51"/>
      <c r="I215" s="51"/>
      <c r="J215" s="51"/>
    </row>
    <row r="216" spans="1:10" s="33" customFormat="1" ht="13.5" customHeight="1" x14ac:dyDescent="0.2">
      <c r="A216" s="44">
        <v>44121708</v>
      </c>
      <c r="B216" s="45" t="str">
        <f t="shared" ca="1" si="6"/>
        <v>Marcadores</v>
      </c>
      <c r="C216" s="44" t="s">
        <v>67</v>
      </c>
      <c r="D216" s="44">
        <v>20</v>
      </c>
      <c r="E216" s="47">
        <v>743.4</v>
      </c>
      <c r="F216" s="48">
        <f t="shared" ca="1" si="7"/>
        <v>14868</v>
      </c>
      <c r="G216" s="51"/>
      <c r="H216" s="51"/>
      <c r="I216" s="51"/>
      <c r="J216" s="51"/>
    </row>
    <row r="217" spans="1:10" s="33" customFormat="1" ht="13.5" customHeight="1" x14ac:dyDescent="0.2">
      <c r="A217" s="44">
        <v>44121716</v>
      </c>
      <c r="B217" s="45" t="str">
        <f t="shared" ca="1" si="6"/>
        <v>Resaltadores</v>
      </c>
      <c r="C217" s="44" t="s">
        <v>67</v>
      </c>
      <c r="D217" s="44">
        <v>25</v>
      </c>
      <c r="E217" s="47">
        <v>619.5</v>
      </c>
      <c r="F217" s="48">
        <f t="shared" ca="1" si="7"/>
        <v>15487.5</v>
      </c>
      <c r="G217" s="51"/>
      <c r="H217" s="51"/>
      <c r="I217" s="51"/>
      <c r="J217" s="51"/>
    </row>
    <row r="218" spans="1:10" s="33" customFormat="1" ht="13.5" customHeight="1" x14ac:dyDescent="0.2">
      <c r="A218" s="44">
        <v>44121716</v>
      </c>
      <c r="B218" s="45" t="str">
        <f t="shared" ca="1" si="6"/>
        <v>Resaltadores</v>
      </c>
      <c r="C218" s="44" t="s">
        <v>67</v>
      </c>
      <c r="D218" s="44">
        <v>25</v>
      </c>
      <c r="E218" s="47">
        <v>619.5</v>
      </c>
      <c r="F218" s="48">
        <f t="shared" ca="1" si="7"/>
        <v>15487.5</v>
      </c>
      <c r="G218" s="51"/>
      <c r="H218" s="51"/>
      <c r="I218" s="51"/>
      <c r="J218" s="51"/>
    </row>
    <row r="219" spans="1:10" s="33" customFormat="1" ht="13.5" customHeight="1" x14ac:dyDescent="0.2">
      <c r="A219" s="44">
        <v>14111514</v>
      </c>
      <c r="B219" s="45" t="str">
        <f t="shared" ca="1" si="6"/>
        <v>Blocs o cuadernos de papel</v>
      </c>
      <c r="C219" s="44" t="s">
        <v>67</v>
      </c>
      <c r="D219" s="44">
        <v>25</v>
      </c>
      <c r="E219" s="47">
        <v>1239</v>
      </c>
      <c r="F219" s="48">
        <f t="shared" ca="1" si="7"/>
        <v>30975</v>
      </c>
      <c r="G219" s="51"/>
      <c r="H219" s="51"/>
      <c r="I219" s="51"/>
      <c r="J219" s="51"/>
    </row>
    <row r="220" spans="1:10" s="33" customFormat="1" ht="13.5" customHeight="1" x14ac:dyDescent="0.2">
      <c r="A220" s="44">
        <v>44122011</v>
      </c>
      <c r="B220" s="45" t="str">
        <f t="shared" ca="1" si="6"/>
        <v>Folders</v>
      </c>
      <c r="C220" s="44" t="s">
        <v>55</v>
      </c>
      <c r="D220" s="44">
        <v>25</v>
      </c>
      <c r="E220" s="47">
        <v>743.4</v>
      </c>
      <c r="F220" s="48">
        <f t="shared" ca="1" si="7"/>
        <v>18585</v>
      </c>
      <c r="G220" s="51"/>
      <c r="H220" s="51"/>
      <c r="I220" s="51"/>
      <c r="J220" s="51"/>
    </row>
    <row r="221" spans="1:10" s="33" customFormat="1" ht="13.5" customHeight="1" x14ac:dyDescent="0.2">
      <c r="A221" s="44">
        <v>44122104</v>
      </c>
      <c r="B221" s="45" t="str">
        <f t="shared" ca="1" si="6"/>
        <v>Clips para papel</v>
      </c>
      <c r="C221" s="44" t="s">
        <v>67</v>
      </c>
      <c r="D221" s="44">
        <v>55</v>
      </c>
      <c r="E221" s="47">
        <v>99.12</v>
      </c>
      <c r="F221" s="48">
        <f t="shared" ca="1" si="7"/>
        <v>5451.6</v>
      </c>
      <c r="G221" s="51"/>
      <c r="H221" s="51"/>
      <c r="I221" s="51"/>
      <c r="J221" s="51"/>
    </row>
    <row r="222" spans="1:10" s="33" customFormat="1" ht="13.5" customHeight="1" x14ac:dyDescent="0.2">
      <c r="A222" s="44">
        <v>44122104</v>
      </c>
      <c r="B222" s="45" t="str">
        <f t="shared" ca="1" si="6"/>
        <v>Clips para papel</v>
      </c>
      <c r="C222" s="44" t="s">
        <v>67</v>
      </c>
      <c r="D222" s="44">
        <v>55</v>
      </c>
      <c r="E222" s="47">
        <v>148.68</v>
      </c>
      <c r="F222" s="48">
        <f t="shared" ca="1" si="7"/>
        <v>8177.4000000000005</v>
      </c>
      <c r="G222" s="51"/>
      <c r="H222" s="51"/>
      <c r="I222" s="51"/>
      <c r="J222" s="51"/>
    </row>
    <row r="223" spans="1:10" s="33" customFormat="1" ht="13.5" customHeight="1" x14ac:dyDescent="0.2">
      <c r="A223" s="44">
        <v>14111514</v>
      </c>
      <c r="B223" s="45" t="str">
        <f t="shared" ca="1" si="6"/>
        <v>Blocs o cuadernos de papel</v>
      </c>
      <c r="C223" s="44" t="s">
        <v>67</v>
      </c>
      <c r="D223" s="44">
        <v>55</v>
      </c>
      <c r="E223" s="47">
        <v>1858.5</v>
      </c>
      <c r="F223" s="48">
        <f t="shared" ca="1" si="7"/>
        <v>102217.5</v>
      </c>
      <c r="G223" s="51"/>
      <c r="H223" s="51"/>
      <c r="I223" s="51"/>
      <c r="J223" s="51"/>
    </row>
    <row r="224" spans="1:10" s="33" customFormat="1" ht="13.5" customHeight="1" x14ac:dyDescent="0.2">
      <c r="A224" s="44">
        <v>14111514</v>
      </c>
      <c r="B224" s="45" t="str">
        <f t="shared" ca="1" si="6"/>
        <v>Blocs o cuadernos de papel</v>
      </c>
      <c r="C224" s="44" t="s">
        <v>55</v>
      </c>
      <c r="D224" s="44">
        <v>30</v>
      </c>
      <c r="E224" s="47">
        <v>111.51</v>
      </c>
      <c r="F224" s="48">
        <f t="shared" ca="1" si="7"/>
        <v>3345.3</v>
      </c>
      <c r="G224" s="51"/>
      <c r="H224" s="51"/>
      <c r="I224" s="51"/>
      <c r="J224" s="51"/>
    </row>
    <row r="225" spans="1:10" s="33" customFormat="1" ht="13.5" customHeight="1" x14ac:dyDescent="0.2">
      <c r="A225" s="44">
        <v>14111514</v>
      </c>
      <c r="B225" s="45" t="str">
        <f t="shared" ca="1" si="6"/>
        <v>Blocs o cuadernos de papel</v>
      </c>
      <c r="C225" s="44" t="s">
        <v>68</v>
      </c>
      <c r="D225" s="44">
        <v>25</v>
      </c>
      <c r="E225" s="47">
        <v>185.85</v>
      </c>
      <c r="F225" s="48">
        <f t="shared" ca="1" si="7"/>
        <v>4646.25</v>
      </c>
      <c r="G225" s="51"/>
      <c r="H225" s="51"/>
      <c r="I225" s="51"/>
      <c r="J225" s="51"/>
    </row>
    <row r="226" spans="1:10" s="33" customFormat="1" ht="13.5" customHeight="1" x14ac:dyDescent="0.2">
      <c r="A226" s="44">
        <v>44122104</v>
      </c>
      <c r="B226" s="45" t="str">
        <f t="shared" ca="1" si="6"/>
        <v>Clips para papel</v>
      </c>
      <c r="C226" s="44" t="s">
        <v>68</v>
      </c>
      <c r="D226" s="44">
        <v>25</v>
      </c>
      <c r="E226" s="47">
        <v>247.8</v>
      </c>
      <c r="F226" s="48">
        <f t="shared" ca="1" si="7"/>
        <v>6195</v>
      </c>
      <c r="G226" s="51"/>
      <c r="H226" s="51"/>
      <c r="I226" s="51"/>
      <c r="J226" s="51"/>
    </row>
    <row r="227" spans="1:10" s="33" customFormat="1" ht="13.5" customHeight="1" x14ac:dyDescent="0.2">
      <c r="A227" s="44">
        <v>26111702</v>
      </c>
      <c r="B227" s="45" t="str">
        <f t="shared" ca="1" si="6"/>
        <v>Pilas alcalinas</v>
      </c>
      <c r="C227" s="44" t="s">
        <v>67</v>
      </c>
      <c r="D227" s="44">
        <v>70</v>
      </c>
      <c r="E227" s="47">
        <v>743.4</v>
      </c>
      <c r="F227" s="48">
        <f t="shared" ca="1" si="7"/>
        <v>52038</v>
      </c>
      <c r="G227" s="51"/>
      <c r="H227" s="51"/>
      <c r="I227" s="51"/>
      <c r="J227" s="51"/>
    </row>
    <row r="228" spans="1:10" s="33" customFormat="1" ht="13.5" customHeight="1" x14ac:dyDescent="0.2">
      <c r="A228" s="44">
        <v>26111702</v>
      </c>
      <c r="B228" s="45" t="str">
        <f t="shared" ca="1" si="6"/>
        <v>Pilas alcalinas</v>
      </c>
      <c r="C228" s="44" t="s">
        <v>68</v>
      </c>
      <c r="D228" s="44">
        <v>40</v>
      </c>
      <c r="E228" s="47">
        <v>1734.6</v>
      </c>
      <c r="F228" s="48">
        <f t="shared" ca="1" si="7"/>
        <v>69384</v>
      </c>
      <c r="G228" s="51"/>
      <c r="H228" s="51"/>
      <c r="I228" s="51"/>
      <c r="J228" s="51"/>
    </row>
    <row r="229" spans="1:10" s="33" customFormat="1" ht="13.5" customHeight="1" x14ac:dyDescent="0.2">
      <c r="A229" s="44">
        <v>24121503</v>
      </c>
      <c r="B229" s="45" t="str">
        <f t="shared" ca="1" si="6"/>
        <v>Cajas para empacar</v>
      </c>
      <c r="C229" s="44" t="s">
        <v>68</v>
      </c>
      <c r="D229" s="44">
        <v>40</v>
      </c>
      <c r="E229" s="47">
        <v>5141.8500000000004</v>
      </c>
      <c r="F229" s="48">
        <f t="shared" ca="1" si="7"/>
        <v>205674</v>
      </c>
      <c r="G229" s="51"/>
      <c r="H229" s="51"/>
      <c r="I229" s="51"/>
      <c r="J229" s="51"/>
    </row>
    <row r="230" spans="1:10" s="33" customFormat="1" ht="14.1" customHeight="1" x14ac:dyDescent="0.2">
      <c r="A230" s="51"/>
      <c r="B230" s="51"/>
      <c r="C230" s="51"/>
      <c r="D230" s="51"/>
      <c r="E230" s="49" t="s">
        <v>47</v>
      </c>
      <c r="F230" s="50">
        <f ca="1">SUM(Table312[MONTO TOTAL ESTIMADO])</f>
        <v>3428697.3499999996</v>
      </c>
      <c r="G230" s="51"/>
      <c r="H230" s="51" t="str">
        <f>C176</f>
        <v>Bienes</v>
      </c>
      <c r="I230" s="51" t="str">
        <f>E176</f>
        <v>Sí</v>
      </c>
      <c r="J230" s="51" t="str">
        <f>D176</f>
        <v>Comparacion de Precios</v>
      </c>
    </row>
    <row r="231" spans="1:10" s="33" customFormat="1" ht="14.1" customHeight="1" thickBot="1" x14ac:dyDescent="0.3"/>
    <row r="232" spans="1:10" s="33" customFormat="1" ht="33.75" customHeight="1" thickBot="1" x14ac:dyDescent="0.25">
      <c r="A232" s="34" t="s">
        <v>18</v>
      </c>
      <c r="B232" s="34" t="s">
        <v>19</v>
      </c>
      <c r="C232" s="34" t="s">
        <v>20</v>
      </c>
      <c r="D232" s="34" t="s">
        <v>21</v>
      </c>
      <c r="E232" s="34" t="s">
        <v>22</v>
      </c>
      <c r="F232" s="34" t="s">
        <v>23</v>
      </c>
      <c r="G232" s="51"/>
      <c r="H232" s="51"/>
      <c r="I232" s="51"/>
      <c r="J232" s="51"/>
    </row>
    <row r="233" spans="1:10" s="33" customFormat="1" ht="13.5" customHeight="1" thickBot="1" x14ac:dyDescent="0.25">
      <c r="A233" s="35" t="s">
        <v>71</v>
      </c>
      <c r="B233" s="35" t="s">
        <v>70</v>
      </c>
      <c r="C233" s="35" t="s">
        <v>26</v>
      </c>
      <c r="D233" s="35" t="s">
        <v>51</v>
      </c>
      <c r="E233" s="35" t="s">
        <v>54</v>
      </c>
      <c r="F233" s="35"/>
      <c r="G233" s="51"/>
      <c r="H233" s="51"/>
      <c r="I233" s="51"/>
      <c r="J233" s="51"/>
    </row>
    <row r="234" spans="1:10" s="33" customFormat="1" ht="14.1" customHeight="1" thickBot="1" x14ac:dyDescent="0.25">
      <c r="A234" s="36" t="s">
        <v>29</v>
      </c>
      <c r="B234" s="37" t="s">
        <v>30</v>
      </c>
      <c r="C234" s="52">
        <v>45066</v>
      </c>
      <c r="D234" s="36" t="s">
        <v>31</v>
      </c>
      <c r="E234" s="37" t="s">
        <v>32</v>
      </c>
      <c r="F234" s="35" t="s">
        <v>33</v>
      </c>
      <c r="G234" s="51"/>
      <c r="H234" s="51"/>
      <c r="I234" s="51"/>
      <c r="J234" s="51"/>
    </row>
    <row r="235" spans="1:10" s="33" customFormat="1" ht="14.1" customHeight="1" thickBot="1" x14ac:dyDescent="0.25">
      <c r="A235" s="41"/>
      <c r="B235" s="37" t="s">
        <v>34</v>
      </c>
      <c r="C235" s="53">
        <f>IF(C234="","",IF(AND(MONTH(C234)&gt;=1,MONTH(C234)&lt;=3),1,IF(AND(MONTH(C234)&gt;=4,MONTH(C234)&lt;=6),2,IF(AND(MONTH(C234)&gt;=7,MONTH(C234)&lt;=9),3,4))))</f>
        <v>2</v>
      </c>
      <c r="D235" s="41"/>
      <c r="E235" s="37" t="s">
        <v>35</v>
      </c>
      <c r="F235" s="35" t="s">
        <v>36</v>
      </c>
      <c r="G235" s="51"/>
      <c r="H235" s="51"/>
      <c r="I235" s="51"/>
      <c r="J235" s="51"/>
    </row>
    <row r="236" spans="1:10" s="33" customFormat="1" ht="14.1" customHeight="1" thickBot="1" x14ac:dyDescent="0.25">
      <c r="A236" s="41"/>
      <c r="B236" s="37" t="s">
        <v>37</v>
      </c>
      <c r="C236" s="52">
        <v>45087</v>
      </c>
      <c r="D236" s="41"/>
      <c r="E236" s="37" t="s">
        <v>38</v>
      </c>
      <c r="F236" s="35" t="s">
        <v>36</v>
      </c>
      <c r="G236" s="51"/>
      <c r="H236" s="51"/>
      <c r="I236" s="51"/>
      <c r="J236" s="51"/>
    </row>
    <row r="237" spans="1:10" s="33" customFormat="1" ht="14.1" customHeight="1" thickBot="1" x14ac:dyDescent="0.25">
      <c r="A237" s="41"/>
      <c r="B237" s="37" t="s">
        <v>34</v>
      </c>
      <c r="C237" s="53">
        <f>IF(C236="","",IF(AND(MONTH(C236)&gt;=1,MONTH(C236)&lt;=3),1,IF(AND(MONTH(C236)&gt;=4,MONTH(C236)&lt;=6),2,IF(AND(MONTH(C236)&gt;=7,MONTH(C236)&lt;=9),3,4))))</f>
        <v>2</v>
      </c>
      <c r="D237" s="41"/>
      <c r="E237" s="37" t="s">
        <v>39</v>
      </c>
      <c r="F237" s="35" t="s">
        <v>36</v>
      </c>
      <c r="G237" s="51"/>
      <c r="H237" s="51"/>
      <c r="I237" s="51"/>
      <c r="J237" s="51"/>
    </row>
    <row r="238" spans="1:10" s="33" customFormat="1" ht="14.1" customHeight="1" thickBot="1" x14ac:dyDescent="0.25">
      <c r="A238" s="51"/>
      <c r="B238" s="51"/>
      <c r="C238" s="51"/>
      <c r="D238" s="51"/>
      <c r="E238" s="51"/>
      <c r="F238" s="51"/>
      <c r="G238" s="51"/>
      <c r="H238" s="51"/>
      <c r="I238" s="51"/>
      <c r="J238" s="51"/>
    </row>
    <row r="239" spans="1:10" s="33" customFormat="1" ht="14.1" customHeight="1" thickBot="1" x14ac:dyDescent="0.25">
      <c r="A239" s="43" t="s">
        <v>40</v>
      </c>
      <c r="B239" s="43" t="s">
        <v>41</v>
      </c>
      <c r="C239" s="43" t="s">
        <v>42</v>
      </c>
      <c r="D239" s="43" t="s">
        <v>43</v>
      </c>
      <c r="E239" s="43" t="s">
        <v>44</v>
      </c>
      <c r="F239" s="43" t="s">
        <v>45</v>
      </c>
      <c r="G239" s="51"/>
      <c r="H239" s="51"/>
      <c r="I239" s="51"/>
      <c r="J239" s="51"/>
    </row>
    <row r="240" spans="1:10" s="33" customFormat="1" ht="13.5" customHeight="1" x14ac:dyDescent="0.2">
      <c r="A240" s="44">
        <v>47131706</v>
      </c>
      <c r="B240" s="45" t="str">
        <f t="shared" ref="B240:B277" ca="1" si="8">IFERROR(INDEX(UNSPSCDes,MATCH(INDIRECT(ADDRESS(ROW(),COLUMN()-1,4)),UNSPSCCode,0)),"")</f>
        <v>Dispensadores de ambientadores</v>
      </c>
      <c r="C240" s="44" t="s">
        <v>68</v>
      </c>
      <c r="D240" s="44">
        <v>30</v>
      </c>
      <c r="E240" s="56">
        <v>1882.1</v>
      </c>
      <c r="F240" s="48">
        <f t="shared" ref="F240:F277" ca="1" si="9">INDIRECT(ADDRESS(ROW(),COLUMN()-2,4))*INDIRECT(ADDRESS(ROW(),COLUMN()-1,4))</f>
        <v>56463</v>
      </c>
      <c r="G240" s="51"/>
      <c r="H240" s="51"/>
      <c r="I240" s="51"/>
      <c r="J240" s="51"/>
    </row>
    <row r="241" spans="1:10" s="33" customFormat="1" ht="13.5" customHeight="1" x14ac:dyDescent="0.2">
      <c r="A241" s="44">
        <v>10191506</v>
      </c>
      <c r="B241" s="45" t="str">
        <f t="shared" ca="1" si="8"/>
        <v>Mata – roedores</v>
      </c>
      <c r="C241" s="44" t="s">
        <v>68</v>
      </c>
      <c r="D241" s="44">
        <v>30</v>
      </c>
      <c r="E241" s="56">
        <v>3634.4</v>
      </c>
      <c r="F241" s="48">
        <f t="shared" ca="1" si="9"/>
        <v>109032</v>
      </c>
      <c r="G241" s="51"/>
      <c r="H241" s="51"/>
      <c r="I241" s="51"/>
      <c r="J241" s="51"/>
    </row>
    <row r="242" spans="1:10" s="33" customFormat="1" ht="13.5" customHeight="1" x14ac:dyDescent="0.2">
      <c r="A242" s="44">
        <v>47131602</v>
      </c>
      <c r="B242" s="45" t="str">
        <f t="shared" ca="1" si="8"/>
        <v>Almohadillas para restregar</v>
      </c>
      <c r="C242" s="44" t="s">
        <v>68</v>
      </c>
      <c r="D242" s="44">
        <v>20</v>
      </c>
      <c r="E242" s="56">
        <v>545.16</v>
      </c>
      <c r="F242" s="48">
        <f t="shared" ca="1" si="9"/>
        <v>10903.199999999999</v>
      </c>
      <c r="G242" s="51"/>
      <c r="H242" s="51"/>
      <c r="I242" s="51"/>
      <c r="J242" s="51"/>
    </row>
    <row r="243" spans="1:10" s="33" customFormat="1" ht="13.5" customHeight="1" x14ac:dyDescent="0.2">
      <c r="A243" s="44">
        <v>47131602</v>
      </c>
      <c r="B243" s="45" t="str">
        <f t="shared" ca="1" si="8"/>
        <v>Almohadillas para restregar</v>
      </c>
      <c r="C243" s="44" t="s">
        <v>68</v>
      </c>
      <c r="D243" s="44">
        <v>20</v>
      </c>
      <c r="E243" s="56">
        <v>713.9</v>
      </c>
      <c r="F243" s="48">
        <f t="shared" ca="1" si="9"/>
        <v>14278</v>
      </c>
      <c r="G243" s="51"/>
      <c r="H243" s="51"/>
      <c r="I243" s="51"/>
      <c r="J243" s="51"/>
    </row>
    <row r="244" spans="1:10" s="33" customFormat="1" ht="13.5" customHeight="1" x14ac:dyDescent="0.2">
      <c r="A244" s="44">
        <v>47131605</v>
      </c>
      <c r="B244" s="45" t="str">
        <f t="shared" ca="1" si="8"/>
        <v>Cepillos de limpieza</v>
      </c>
      <c r="C244" s="44" t="s">
        <v>46</v>
      </c>
      <c r="D244" s="44">
        <v>60</v>
      </c>
      <c r="E244" s="56">
        <v>110.33</v>
      </c>
      <c r="F244" s="48">
        <f t="shared" ca="1" si="9"/>
        <v>6619.8</v>
      </c>
      <c r="G244" s="51"/>
      <c r="H244" s="51"/>
      <c r="I244" s="51"/>
      <c r="J244" s="51"/>
    </row>
    <row r="245" spans="1:10" s="33" customFormat="1" ht="13.5" customHeight="1" x14ac:dyDescent="0.2">
      <c r="A245" s="44">
        <v>47131604</v>
      </c>
      <c r="B245" s="45" t="str">
        <f t="shared" ca="1" si="8"/>
        <v>Escobas</v>
      </c>
      <c r="C245" s="44" t="s">
        <v>68</v>
      </c>
      <c r="D245" s="44">
        <v>20</v>
      </c>
      <c r="E245" s="56">
        <v>2823.15</v>
      </c>
      <c r="F245" s="48">
        <f t="shared" ca="1" si="9"/>
        <v>56463</v>
      </c>
      <c r="G245" s="51"/>
      <c r="H245" s="51"/>
      <c r="I245" s="51"/>
      <c r="J245" s="51"/>
    </row>
    <row r="246" spans="1:10" s="33" customFormat="1" ht="13.5" customHeight="1" x14ac:dyDescent="0.2">
      <c r="A246" s="44">
        <v>47131604</v>
      </c>
      <c r="B246" s="45" t="str">
        <f t="shared" ca="1" si="8"/>
        <v>Escobas</v>
      </c>
      <c r="C246" s="44" t="s">
        <v>46</v>
      </c>
      <c r="D246" s="44">
        <v>20</v>
      </c>
      <c r="E246" s="56">
        <v>590.59</v>
      </c>
      <c r="F246" s="48">
        <f t="shared" ca="1" si="9"/>
        <v>11811.800000000001</v>
      </c>
      <c r="G246" s="51"/>
      <c r="H246" s="51"/>
      <c r="I246" s="51"/>
      <c r="J246" s="51"/>
    </row>
    <row r="247" spans="1:10" s="33" customFormat="1" ht="13.5" customHeight="1" x14ac:dyDescent="0.2">
      <c r="A247" s="44">
        <v>47131821</v>
      </c>
      <c r="B247" s="45" t="str">
        <f t="shared" ca="1" si="8"/>
        <v>Compuestos desengrasantes</v>
      </c>
      <c r="C247" s="44" t="s">
        <v>46</v>
      </c>
      <c r="D247" s="44">
        <v>40</v>
      </c>
      <c r="E247" s="56">
        <v>590.59</v>
      </c>
      <c r="F247" s="48">
        <f t="shared" ca="1" si="9"/>
        <v>23623.600000000002</v>
      </c>
      <c r="G247" s="51"/>
      <c r="H247" s="51"/>
      <c r="I247" s="51"/>
      <c r="J247" s="51"/>
    </row>
    <row r="248" spans="1:10" s="33" customFormat="1" ht="13.5" customHeight="1" x14ac:dyDescent="0.2">
      <c r="A248" s="44">
        <v>47131831</v>
      </c>
      <c r="B248" s="45" t="str">
        <f t="shared" ca="1" si="8"/>
        <v>Ácido muriático</v>
      </c>
      <c r="C248" s="44" t="s">
        <v>67</v>
      </c>
      <c r="D248" s="44">
        <v>30</v>
      </c>
      <c r="E248" s="56">
        <v>3193.08</v>
      </c>
      <c r="F248" s="48">
        <f t="shared" ca="1" si="9"/>
        <v>95792.4</v>
      </c>
      <c r="G248" s="51"/>
      <c r="H248" s="51"/>
      <c r="I248" s="51"/>
      <c r="J248" s="51"/>
    </row>
    <row r="249" spans="1:10" s="33" customFormat="1" ht="13.5" customHeight="1" x14ac:dyDescent="0.2">
      <c r="A249" s="44">
        <v>47131807</v>
      </c>
      <c r="B249" s="45" t="str">
        <f t="shared" ca="1" si="8"/>
        <v>Blanqueadores</v>
      </c>
      <c r="C249" s="44" t="s">
        <v>67</v>
      </c>
      <c r="D249" s="44">
        <v>60</v>
      </c>
      <c r="E249" s="56">
        <v>1947</v>
      </c>
      <c r="F249" s="48">
        <f t="shared" ca="1" si="9"/>
        <v>116820</v>
      </c>
      <c r="G249" s="51"/>
      <c r="H249" s="51"/>
      <c r="I249" s="51"/>
      <c r="J249" s="51"/>
    </row>
    <row r="250" spans="1:10" s="33" customFormat="1" ht="13.5" customHeight="1" x14ac:dyDescent="0.2">
      <c r="A250" s="44">
        <v>47131803</v>
      </c>
      <c r="B250" s="45" t="str">
        <f t="shared" ca="1" si="8"/>
        <v>Desinfectantes para uso doméstico</v>
      </c>
      <c r="C250" s="44" t="s">
        <v>67</v>
      </c>
      <c r="D250" s="44">
        <v>50</v>
      </c>
      <c r="E250" s="56">
        <v>2076.8000000000002</v>
      </c>
      <c r="F250" s="48">
        <f t="shared" ca="1" si="9"/>
        <v>103840.00000000001</v>
      </c>
      <c r="G250" s="51"/>
      <c r="H250" s="51"/>
      <c r="I250" s="51"/>
      <c r="J250" s="51"/>
    </row>
    <row r="251" spans="1:10" s="33" customFormat="1" ht="13.5" customHeight="1" x14ac:dyDescent="0.2">
      <c r="A251" s="44">
        <v>47131803</v>
      </c>
      <c r="B251" s="45" t="str">
        <f t="shared" ca="1" si="8"/>
        <v>Desinfectantes para uso doméstico</v>
      </c>
      <c r="C251" s="44" t="s">
        <v>67</v>
      </c>
      <c r="D251" s="44">
        <v>40</v>
      </c>
      <c r="E251" s="56">
        <v>2336.4</v>
      </c>
      <c r="F251" s="48">
        <f t="shared" ca="1" si="9"/>
        <v>93456</v>
      </c>
      <c r="G251" s="51"/>
      <c r="H251" s="51"/>
      <c r="I251" s="51"/>
      <c r="J251" s="51"/>
    </row>
    <row r="252" spans="1:10" s="33" customFormat="1" ht="13.5" customHeight="1" x14ac:dyDescent="0.2">
      <c r="A252" s="44">
        <v>53131608</v>
      </c>
      <c r="B252" s="45" t="str">
        <f t="shared" ca="1" si="8"/>
        <v>Jabones</v>
      </c>
      <c r="C252" s="44" t="s">
        <v>72</v>
      </c>
      <c r="D252" s="44">
        <v>40</v>
      </c>
      <c r="E252" s="56">
        <v>1168.2</v>
      </c>
      <c r="F252" s="48">
        <f t="shared" ca="1" si="9"/>
        <v>46728</v>
      </c>
      <c r="G252" s="51"/>
      <c r="H252" s="51"/>
      <c r="I252" s="51"/>
      <c r="J252" s="51"/>
    </row>
    <row r="253" spans="1:10" s="33" customFormat="1" ht="13.5" customHeight="1" x14ac:dyDescent="0.2">
      <c r="A253" s="44">
        <v>12352104</v>
      </c>
      <c r="B253" s="45" t="str">
        <f t="shared" ca="1" si="8"/>
        <v>Alcoholes o sus sustitutos</v>
      </c>
      <c r="C253" s="44" t="s">
        <v>72</v>
      </c>
      <c r="D253" s="44">
        <v>50</v>
      </c>
      <c r="E253" s="56">
        <v>1622.5</v>
      </c>
      <c r="F253" s="48">
        <f t="shared" ca="1" si="9"/>
        <v>81125</v>
      </c>
      <c r="G253" s="51"/>
      <c r="H253" s="51"/>
      <c r="I253" s="51"/>
      <c r="J253" s="51"/>
    </row>
    <row r="254" spans="1:10" s="33" customFormat="1" ht="13.5" customHeight="1" x14ac:dyDescent="0.2">
      <c r="A254" s="44">
        <v>15121806</v>
      </c>
      <c r="B254" s="45" t="str">
        <f t="shared" ca="1" si="8"/>
        <v>Aceites penetrantes</v>
      </c>
      <c r="C254" s="44" t="s">
        <v>46</v>
      </c>
      <c r="D254" s="44">
        <v>90</v>
      </c>
      <c r="E254" s="56">
        <v>778.8</v>
      </c>
      <c r="F254" s="48">
        <f t="shared" ca="1" si="9"/>
        <v>70092</v>
      </c>
      <c r="G254" s="51"/>
      <c r="H254" s="51"/>
      <c r="I254" s="51"/>
      <c r="J254" s="51"/>
    </row>
    <row r="255" spans="1:10" s="33" customFormat="1" ht="13.5" customHeight="1" x14ac:dyDescent="0.2">
      <c r="A255" s="44">
        <v>53131608</v>
      </c>
      <c r="B255" s="45" t="str">
        <f t="shared" ca="1" si="8"/>
        <v>Jabones</v>
      </c>
      <c r="C255" s="44" t="s">
        <v>55</v>
      </c>
      <c r="D255" s="44">
        <v>80</v>
      </c>
      <c r="E255" s="56">
        <v>623.04</v>
      </c>
      <c r="F255" s="48">
        <f t="shared" ca="1" si="9"/>
        <v>49843.199999999997</v>
      </c>
      <c r="G255" s="51"/>
      <c r="H255" s="51"/>
      <c r="I255" s="51"/>
      <c r="J255" s="51"/>
    </row>
    <row r="256" spans="1:10" s="33" customFormat="1" ht="13.5" customHeight="1" x14ac:dyDescent="0.2">
      <c r="A256" s="44">
        <v>53131626</v>
      </c>
      <c r="B256" s="45" t="str">
        <f t="shared" ca="1" si="8"/>
        <v>Desinfectante de manos</v>
      </c>
      <c r="C256" s="44" t="s">
        <v>72</v>
      </c>
      <c r="D256" s="44">
        <v>60</v>
      </c>
      <c r="E256" s="56">
        <v>1921.04</v>
      </c>
      <c r="F256" s="48">
        <f t="shared" ca="1" si="9"/>
        <v>115262.39999999999</v>
      </c>
      <c r="G256" s="51"/>
      <c r="H256" s="51"/>
      <c r="I256" s="51"/>
      <c r="J256" s="51"/>
    </row>
    <row r="257" spans="1:10" s="33" customFormat="1" ht="13.5" customHeight="1" x14ac:dyDescent="0.2">
      <c r="A257" s="44">
        <v>47131831</v>
      </c>
      <c r="B257" s="45" t="str">
        <f t="shared" ca="1" si="8"/>
        <v>Ácido muriático</v>
      </c>
      <c r="C257" s="44" t="s">
        <v>72</v>
      </c>
      <c r="D257" s="44">
        <v>80</v>
      </c>
      <c r="E257" s="56">
        <v>590.59</v>
      </c>
      <c r="F257" s="48">
        <f t="shared" ca="1" si="9"/>
        <v>47247.200000000004</v>
      </c>
      <c r="G257" s="51"/>
      <c r="H257" s="51"/>
      <c r="I257" s="51"/>
      <c r="J257" s="51"/>
    </row>
    <row r="258" spans="1:10" s="33" customFormat="1" ht="13.5" customHeight="1" x14ac:dyDescent="0.2">
      <c r="A258" s="44">
        <v>46181504</v>
      </c>
      <c r="B258" s="45" t="str">
        <f t="shared" ca="1" si="8"/>
        <v>Guantes de protección</v>
      </c>
      <c r="C258" s="44" t="s">
        <v>68</v>
      </c>
      <c r="D258" s="44">
        <v>30</v>
      </c>
      <c r="E258" s="56">
        <v>2531.1</v>
      </c>
      <c r="F258" s="48">
        <f t="shared" ca="1" si="9"/>
        <v>75933</v>
      </c>
      <c r="G258" s="51"/>
      <c r="H258" s="51"/>
      <c r="I258" s="51"/>
      <c r="J258" s="51"/>
    </row>
    <row r="259" spans="1:10" s="33" customFormat="1" ht="13.5" customHeight="1" x14ac:dyDescent="0.2">
      <c r="A259" s="44">
        <v>14111704</v>
      </c>
      <c r="B259" s="45" t="str">
        <f t="shared" ca="1" si="8"/>
        <v>Papel higiénico</v>
      </c>
      <c r="C259" s="44" t="s">
        <v>55</v>
      </c>
      <c r="D259" s="44">
        <v>85</v>
      </c>
      <c r="E259" s="56">
        <v>1427.8</v>
      </c>
      <c r="F259" s="48">
        <f t="shared" ca="1" si="9"/>
        <v>121363</v>
      </c>
      <c r="G259" s="51"/>
      <c r="H259" s="51"/>
      <c r="I259" s="51"/>
      <c r="J259" s="51"/>
    </row>
    <row r="260" spans="1:10" s="33" customFormat="1" ht="13.5" customHeight="1" x14ac:dyDescent="0.2">
      <c r="A260" s="44">
        <v>14111703</v>
      </c>
      <c r="B260" s="45" t="str">
        <f t="shared" ca="1" si="8"/>
        <v>Toallas de papel</v>
      </c>
      <c r="C260" s="44" t="s">
        <v>55</v>
      </c>
      <c r="D260" s="44">
        <v>85</v>
      </c>
      <c r="E260" s="56">
        <v>1233.0999999999999</v>
      </c>
      <c r="F260" s="48">
        <f t="shared" ca="1" si="9"/>
        <v>104813.49999999999</v>
      </c>
      <c r="G260" s="51"/>
      <c r="H260" s="51"/>
      <c r="I260" s="51"/>
      <c r="J260" s="51"/>
    </row>
    <row r="261" spans="1:10" s="33" customFormat="1" ht="13.5" customHeight="1" x14ac:dyDescent="0.2">
      <c r="A261" s="44">
        <v>47131803</v>
      </c>
      <c r="B261" s="45" t="str">
        <f t="shared" ca="1" si="8"/>
        <v>Desinfectantes para uso doméstico</v>
      </c>
      <c r="C261" s="44" t="s">
        <v>46</v>
      </c>
      <c r="D261" s="44">
        <v>80</v>
      </c>
      <c r="E261" s="56">
        <v>1843.16</v>
      </c>
      <c r="F261" s="48">
        <f t="shared" ca="1" si="9"/>
        <v>147452.80000000002</v>
      </c>
      <c r="G261" s="51"/>
      <c r="H261" s="51"/>
      <c r="I261" s="51"/>
      <c r="J261" s="51"/>
    </row>
    <row r="262" spans="1:10" s="33" customFormat="1" ht="13.5" customHeight="1" x14ac:dyDescent="0.2">
      <c r="A262" s="44">
        <v>14111705</v>
      </c>
      <c r="B262" s="45" t="str">
        <f t="shared" ca="1" si="8"/>
        <v>Servilletas de papel</v>
      </c>
      <c r="C262" s="44" t="s">
        <v>46</v>
      </c>
      <c r="D262" s="44">
        <v>85</v>
      </c>
      <c r="E262" s="56">
        <v>1635.48</v>
      </c>
      <c r="F262" s="48">
        <f t="shared" ca="1" si="9"/>
        <v>139015.79999999999</v>
      </c>
      <c r="G262" s="51"/>
      <c r="H262" s="51"/>
      <c r="I262" s="51"/>
      <c r="J262" s="51"/>
    </row>
    <row r="263" spans="1:10" s="33" customFormat="1" ht="13.5" customHeight="1" x14ac:dyDescent="0.2">
      <c r="A263" s="44">
        <v>24111503</v>
      </c>
      <c r="B263" s="45" t="str">
        <f t="shared" ca="1" si="8"/>
        <v>Bolsas plásticas</v>
      </c>
      <c r="C263" s="44" t="s">
        <v>46</v>
      </c>
      <c r="D263" s="44">
        <v>60</v>
      </c>
      <c r="E263" s="56">
        <v>1233.0999999999999</v>
      </c>
      <c r="F263" s="48">
        <f t="shared" ca="1" si="9"/>
        <v>73986</v>
      </c>
      <c r="G263" s="51"/>
      <c r="H263" s="51"/>
      <c r="I263" s="51"/>
      <c r="J263" s="51"/>
    </row>
    <row r="264" spans="1:10" s="33" customFormat="1" ht="13.5" customHeight="1" x14ac:dyDescent="0.2">
      <c r="A264" s="44">
        <v>24111503</v>
      </c>
      <c r="B264" s="45" t="str">
        <f t="shared" ca="1" si="8"/>
        <v>Bolsas plásticas</v>
      </c>
      <c r="C264" s="44" t="s">
        <v>46</v>
      </c>
      <c r="D264" s="44">
        <v>60</v>
      </c>
      <c r="E264" s="56">
        <v>908.6</v>
      </c>
      <c r="F264" s="48">
        <f t="shared" ca="1" si="9"/>
        <v>54516</v>
      </c>
      <c r="G264" s="51"/>
      <c r="H264" s="51"/>
      <c r="I264" s="51"/>
      <c r="J264" s="51"/>
    </row>
    <row r="265" spans="1:10" s="33" customFormat="1" ht="13.5" customHeight="1" x14ac:dyDescent="0.2">
      <c r="A265" s="44">
        <v>47131706</v>
      </c>
      <c r="B265" s="45" t="str">
        <f t="shared" ca="1" si="8"/>
        <v>Dispensadores de ambientadores</v>
      </c>
      <c r="C265" s="44" t="s">
        <v>67</v>
      </c>
      <c r="D265" s="44">
        <v>30</v>
      </c>
      <c r="E265" s="56">
        <v>3374.8</v>
      </c>
      <c r="F265" s="48">
        <f t="shared" ca="1" si="9"/>
        <v>101244</v>
      </c>
      <c r="G265" s="51"/>
      <c r="H265" s="51"/>
      <c r="I265" s="51"/>
      <c r="J265" s="51"/>
    </row>
    <row r="266" spans="1:10" s="33" customFormat="1" ht="13.5" customHeight="1" x14ac:dyDescent="0.2">
      <c r="A266" s="44">
        <v>47131608</v>
      </c>
      <c r="B266" s="45" t="str">
        <f t="shared" ca="1" si="8"/>
        <v>Cepillos de baño</v>
      </c>
      <c r="C266" s="44" t="s">
        <v>46</v>
      </c>
      <c r="D266" s="44">
        <v>80</v>
      </c>
      <c r="E266" s="56">
        <v>155.76</v>
      </c>
      <c r="F266" s="48">
        <f t="shared" ca="1" si="9"/>
        <v>12460.8</v>
      </c>
      <c r="G266" s="51"/>
      <c r="H266" s="51"/>
      <c r="I266" s="51"/>
      <c r="J266" s="51"/>
    </row>
    <row r="267" spans="1:10" s="33" customFormat="1" ht="13.5" customHeight="1" x14ac:dyDescent="0.2">
      <c r="A267" s="44">
        <v>47131618</v>
      </c>
      <c r="B267" s="45" t="str">
        <f t="shared" ca="1" si="8"/>
        <v>Traperos húmedos</v>
      </c>
      <c r="C267" s="44" t="s">
        <v>46</v>
      </c>
      <c r="D267" s="44">
        <v>80</v>
      </c>
      <c r="E267" s="56">
        <v>343.97</v>
      </c>
      <c r="F267" s="48">
        <f t="shared" ca="1" si="9"/>
        <v>27517.600000000002</v>
      </c>
      <c r="G267" s="51"/>
      <c r="H267" s="51"/>
      <c r="I267" s="51"/>
      <c r="J267" s="51"/>
    </row>
    <row r="268" spans="1:10" s="33" customFormat="1" ht="13.5" customHeight="1" x14ac:dyDescent="0.2">
      <c r="A268" s="44">
        <v>47131611</v>
      </c>
      <c r="B268" s="45" t="str">
        <f t="shared" ca="1" si="8"/>
        <v>Recogedor de basura</v>
      </c>
      <c r="C268" s="44" t="s">
        <v>46</v>
      </c>
      <c r="D268" s="44">
        <v>80</v>
      </c>
      <c r="E268" s="56">
        <v>233.64</v>
      </c>
      <c r="F268" s="48">
        <f t="shared" ca="1" si="9"/>
        <v>18691.199999999997</v>
      </c>
      <c r="G268" s="51"/>
      <c r="H268" s="51"/>
      <c r="I268" s="51"/>
      <c r="J268" s="51"/>
    </row>
    <row r="269" spans="1:10" s="33" customFormat="1" ht="13.5" customHeight="1" x14ac:dyDescent="0.2">
      <c r="A269" s="44">
        <v>27112003</v>
      </c>
      <c r="B269" s="45" t="str">
        <f t="shared" ca="1" si="8"/>
        <v>Rastrillos</v>
      </c>
      <c r="C269" s="44" t="s">
        <v>46</v>
      </c>
      <c r="D269" s="44">
        <v>25</v>
      </c>
      <c r="E269" s="56">
        <v>590.59</v>
      </c>
      <c r="F269" s="48">
        <f t="shared" ca="1" si="9"/>
        <v>14764.75</v>
      </c>
      <c r="G269" s="51"/>
      <c r="H269" s="51"/>
      <c r="I269" s="51"/>
      <c r="J269" s="51"/>
    </row>
    <row r="270" spans="1:10" s="33" customFormat="1" ht="13.5" customHeight="1" x14ac:dyDescent="0.2">
      <c r="A270" s="44">
        <v>47121702</v>
      </c>
      <c r="B270" s="45" t="str">
        <f t="shared" ca="1" si="8"/>
        <v>Contenedores de desperdicios o revestimientos rígidos</v>
      </c>
      <c r="C270" s="44" t="s">
        <v>46</v>
      </c>
      <c r="D270" s="44">
        <v>40</v>
      </c>
      <c r="E270" s="56">
        <v>1077.3399999999999</v>
      </c>
      <c r="F270" s="48">
        <f t="shared" ca="1" si="9"/>
        <v>43093.599999999999</v>
      </c>
      <c r="G270" s="51"/>
      <c r="H270" s="51"/>
      <c r="I270" s="51"/>
      <c r="J270" s="51"/>
    </row>
    <row r="271" spans="1:10" s="33" customFormat="1" ht="13.5" customHeight="1" x14ac:dyDescent="0.2">
      <c r="A271" s="44">
        <v>47121702</v>
      </c>
      <c r="B271" s="45" t="str">
        <f t="shared" ca="1" si="8"/>
        <v>Contenedores de desperdicios o revestimientos rígidos</v>
      </c>
      <c r="C271" s="44" t="s">
        <v>46</v>
      </c>
      <c r="D271" s="44">
        <v>20</v>
      </c>
      <c r="E271" s="56">
        <v>2401.3000000000002</v>
      </c>
      <c r="F271" s="48">
        <f t="shared" ca="1" si="9"/>
        <v>48026</v>
      </c>
      <c r="G271" s="51"/>
      <c r="H271" s="51"/>
      <c r="I271" s="51"/>
      <c r="J271" s="51"/>
    </row>
    <row r="272" spans="1:10" s="33" customFormat="1" ht="13.5" customHeight="1" x14ac:dyDescent="0.2">
      <c r="A272" s="44">
        <v>47121702</v>
      </c>
      <c r="B272" s="45" t="str">
        <f t="shared" ca="1" si="8"/>
        <v>Contenedores de desperdicios o revestimientos rígidos</v>
      </c>
      <c r="C272" s="44" t="s">
        <v>46</v>
      </c>
      <c r="D272" s="44">
        <v>50</v>
      </c>
      <c r="E272" s="56">
        <v>1038.4000000000001</v>
      </c>
      <c r="F272" s="48">
        <f t="shared" ca="1" si="9"/>
        <v>51920.000000000007</v>
      </c>
      <c r="G272" s="51"/>
      <c r="H272" s="51"/>
      <c r="I272" s="51"/>
      <c r="J272" s="51"/>
    </row>
    <row r="273" spans="1:10" s="33" customFormat="1" ht="13.5" customHeight="1" x14ac:dyDescent="0.2">
      <c r="A273" s="44">
        <v>47121804</v>
      </c>
      <c r="B273" s="45" t="str">
        <f t="shared" ca="1" si="8"/>
        <v>Baldes para limpieza</v>
      </c>
      <c r="C273" s="44" t="s">
        <v>46</v>
      </c>
      <c r="D273" s="44">
        <v>50</v>
      </c>
      <c r="E273" s="56">
        <v>454.3</v>
      </c>
      <c r="F273" s="48">
        <f t="shared" ca="1" si="9"/>
        <v>22715</v>
      </c>
      <c r="G273" s="51"/>
      <c r="H273" s="51"/>
      <c r="I273" s="51"/>
      <c r="J273" s="51"/>
    </row>
    <row r="274" spans="1:10" s="33" customFormat="1" ht="13.5" customHeight="1" x14ac:dyDescent="0.2">
      <c r="A274" s="44">
        <v>47121804</v>
      </c>
      <c r="B274" s="45" t="str">
        <f t="shared" ca="1" si="8"/>
        <v>Baldes para limpieza</v>
      </c>
      <c r="C274" s="44" t="s">
        <v>46</v>
      </c>
      <c r="D274" s="44">
        <v>20</v>
      </c>
      <c r="E274" s="56">
        <v>2466.1999999999998</v>
      </c>
      <c r="F274" s="48">
        <f t="shared" ca="1" si="9"/>
        <v>49324</v>
      </c>
      <c r="G274" s="51"/>
      <c r="H274" s="51"/>
      <c r="I274" s="51"/>
      <c r="J274" s="51"/>
    </row>
    <row r="275" spans="1:10" s="33" customFormat="1" ht="13.5" customHeight="1" x14ac:dyDescent="0.2">
      <c r="A275" s="44">
        <v>39101612</v>
      </c>
      <c r="B275" s="45" t="str">
        <f t="shared" ca="1" si="8"/>
        <v>Lámparas incandescentes</v>
      </c>
      <c r="C275" s="44" t="s">
        <v>68</v>
      </c>
      <c r="D275" s="44">
        <v>80</v>
      </c>
      <c r="E275" s="56">
        <v>2271.5</v>
      </c>
      <c r="F275" s="48">
        <f t="shared" ca="1" si="9"/>
        <v>181720</v>
      </c>
      <c r="G275" s="51"/>
      <c r="H275" s="51"/>
      <c r="I275" s="51"/>
      <c r="J275" s="51"/>
    </row>
    <row r="276" spans="1:10" s="33" customFormat="1" ht="13.5" customHeight="1" x14ac:dyDescent="0.2">
      <c r="A276" s="44">
        <v>14111705</v>
      </c>
      <c r="B276" s="45" t="str">
        <f t="shared" ca="1" si="8"/>
        <v>Servilletas de papel</v>
      </c>
      <c r="C276" s="44" t="s">
        <v>55</v>
      </c>
      <c r="D276" s="44">
        <v>50</v>
      </c>
      <c r="E276" s="56">
        <v>272.58</v>
      </c>
      <c r="F276" s="48">
        <f t="shared" ca="1" si="9"/>
        <v>13629</v>
      </c>
      <c r="G276" s="51"/>
      <c r="H276" s="51"/>
      <c r="I276" s="51"/>
      <c r="J276" s="51"/>
    </row>
    <row r="277" spans="1:10" s="33" customFormat="1" ht="13.5" customHeight="1" x14ac:dyDescent="0.2">
      <c r="A277" s="44">
        <v>48101919</v>
      </c>
      <c r="B277" s="45" t="str">
        <f t="shared" ca="1" si="8"/>
        <v>Vasos o tazas o tazones (mugs) o tapas de contenedores para servicio de comidas</v>
      </c>
      <c r="C277" s="44" t="s">
        <v>55</v>
      </c>
      <c r="D277" s="44">
        <v>120</v>
      </c>
      <c r="E277" s="56">
        <v>116.82</v>
      </c>
      <c r="F277" s="48">
        <f t="shared" ca="1" si="9"/>
        <v>14018.4</v>
      </c>
      <c r="G277" s="51"/>
      <c r="H277" s="51"/>
      <c r="I277" s="51"/>
      <c r="J277" s="51"/>
    </row>
    <row r="278" spans="1:10" s="33" customFormat="1" ht="14.1" customHeight="1" x14ac:dyDescent="0.2">
      <c r="A278" s="51"/>
      <c r="B278" s="51"/>
      <c r="C278" s="51"/>
      <c r="D278" s="51"/>
      <c r="E278" s="49" t="s">
        <v>47</v>
      </c>
      <c r="F278" s="50">
        <f ca="1">SUM(Table313[MONTO TOTAL ESTIMADO])</f>
        <v>2425605.0500000003</v>
      </c>
      <c r="G278" s="51"/>
      <c r="H278" s="51" t="str">
        <f>C233</f>
        <v>Bienes</v>
      </c>
      <c r="I278" s="51" t="str">
        <f>E233</f>
        <v>Sí</v>
      </c>
      <c r="J278" s="51" t="str">
        <f>D233</f>
        <v>Comparacion de Precios</v>
      </c>
    </row>
    <row r="279" spans="1:10" s="33" customFormat="1" ht="14.1" customHeight="1" thickBot="1" x14ac:dyDescent="0.3"/>
    <row r="280" spans="1:10" s="33" customFormat="1" ht="33.75" customHeight="1" thickBot="1" x14ac:dyDescent="0.25">
      <c r="A280" s="34" t="s">
        <v>18</v>
      </c>
      <c r="B280" s="34" t="s">
        <v>19</v>
      </c>
      <c r="C280" s="34" t="s">
        <v>20</v>
      </c>
      <c r="D280" s="34" t="s">
        <v>21</v>
      </c>
      <c r="E280" s="34" t="s">
        <v>22</v>
      </c>
      <c r="F280" s="34" t="s">
        <v>23</v>
      </c>
      <c r="G280" s="51"/>
      <c r="H280" s="51"/>
      <c r="I280" s="51"/>
      <c r="J280" s="51"/>
    </row>
    <row r="281" spans="1:10" s="33" customFormat="1" ht="13.5" customHeight="1" thickBot="1" x14ac:dyDescent="0.25">
      <c r="A281" s="35" t="s">
        <v>73</v>
      </c>
      <c r="B281" s="35" t="s">
        <v>57</v>
      </c>
      <c r="C281" s="35" t="s">
        <v>26</v>
      </c>
      <c r="D281" s="35" t="s">
        <v>51</v>
      </c>
      <c r="E281" s="35" t="s">
        <v>54</v>
      </c>
      <c r="F281" s="35"/>
      <c r="G281" s="51"/>
      <c r="H281" s="51"/>
      <c r="I281" s="51"/>
      <c r="J281" s="51"/>
    </row>
    <row r="282" spans="1:10" s="33" customFormat="1" ht="14.1" customHeight="1" thickBot="1" x14ac:dyDescent="0.25">
      <c r="A282" s="36" t="s">
        <v>29</v>
      </c>
      <c r="B282" s="37" t="s">
        <v>30</v>
      </c>
      <c r="C282" s="52">
        <v>45219</v>
      </c>
      <c r="D282" s="36" t="s">
        <v>31</v>
      </c>
      <c r="E282" s="37" t="s">
        <v>32</v>
      </c>
      <c r="F282" s="35" t="s">
        <v>33</v>
      </c>
      <c r="G282" s="51"/>
      <c r="H282" s="51"/>
      <c r="I282" s="51"/>
      <c r="J282" s="51"/>
    </row>
    <row r="283" spans="1:10" s="33" customFormat="1" ht="14.1" customHeight="1" thickBot="1" x14ac:dyDescent="0.25">
      <c r="A283" s="41"/>
      <c r="B283" s="37" t="s">
        <v>34</v>
      </c>
      <c r="C283" s="53">
        <f>IF(C282="","",IF(AND(MONTH(C282)&gt;=1,MONTH(C282)&lt;=3),1,IF(AND(MONTH(C282)&gt;=4,MONTH(C282)&lt;=6),2,IF(AND(MONTH(C282)&gt;=7,MONTH(C282)&lt;=9),3,4))))</f>
        <v>4</v>
      </c>
      <c r="D283" s="41"/>
      <c r="E283" s="37" t="s">
        <v>35</v>
      </c>
      <c r="F283" s="35" t="s">
        <v>36</v>
      </c>
      <c r="G283" s="51"/>
      <c r="H283" s="51"/>
      <c r="I283" s="51"/>
      <c r="J283" s="51"/>
    </row>
    <row r="284" spans="1:10" s="33" customFormat="1" ht="14.1" customHeight="1" thickBot="1" x14ac:dyDescent="0.25">
      <c r="A284" s="41"/>
      <c r="B284" s="37" t="s">
        <v>37</v>
      </c>
      <c r="C284" s="52">
        <v>45240</v>
      </c>
      <c r="D284" s="41"/>
      <c r="E284" s="37" t="s">
        <v>38</v>
      </c>
      <c r="F284" s="35" t="s">
        <v>36</v>
      </c>
      <c r="G284" s="51"/>
      <c r="H284" s="51"/>
      <c r="I284" s="51"/>
      <c r="J284" s="51"/>
    </row>
    <row r="285" spans="1:10" s="33" customFormat="1" ht="14.1" customHeight="1" thickBot="1" x14ac:dyDescent="0.25">
      <c r="A285" s="41"/>
      <c r="B285" s="37" t="s">
        <v>34</v>
      </c>
      <c r="C285" s="53">
        <f>IF(C284="","",IF(AND(MONTH(C284)&gt;=1,MONTH(C284)&lt;=3),1,IF(AND(MONTH(C284)&gt;=4,MONTH(C284)&lt;=6),2,IF(AND(MONTH(C284)&gt;=7,MONTH(C284)&lt;=9),3,4))))</f>
        <v>4</v>
      </c>
      <c r="D285" s="41"/>
      <c r="E285" s="37" t="s">
        <v>39</v>
      </c>
      <c r="F285" s="35" t="s">
        <v>36</v>
      </c>
      <c r="G285" s="51"/>
      <c r="H285" s="51"/>
      <c r="I285" s="51"/>
      <c r="J285" s="51"/>
    </row>
    <row r="286" spans="1:10" s="33" customFormat="1" ht="14.1" customHeight="1" thickBot="1" x14ac:dyDescent="0.25">
      <c r="A286" s="51"/>
      <c r="B286" s="51"/>
      <c r="C286" s="51"/>
      <c r="D286" s="51"/>
      <c r="E286" s="51"/>
      <c r="F286" s="51"/>
      <c r="G286" s="51"/>
      <c r="H286" s="51"/>
      <c r="I286" s="51"/>
      <c r="J286" s="51"/>
    </row>
    <row r="287" spans="1:10" s="33" customFormat="1" ht="14.1" customHeight="1" thickBot="1" x14ac:dyDescent="0.25">
      <c r="A287" s="43" t="s">
        <v>40</v>
      </c>
      <c r="B287" s="43" t="s">
        <v>41</v>
      </c>
      <c r="C287" s="43" t="s">
        <v>42</v>
      </c>
      <c r="D287" s="43" t="s">
        <v>43</v>
      </c>
      <c r="E287" s="43" t="s">
        <v>44</v>
      </c>
      <c r="F287" s="43" t="s">
        <v>45</v>
      </c>
      <c r="G287" s="51"/>
      <c r="H287" s="51"/>
      <c r="I287" s="51"/>
      <c r="J287" s="51"/>
    </row>
    <row r="288" spans="1:10" s="33" customFormat="1" ht="13.5" customHeight="1" x14ac:dyDescent="0.2">
      <c r="A288" s="44">
        <v>47131706</v>
      </c>
      <c r="B288" s="45" t="str">
        <f t="shared" ref="B288:B325" ca="1" si="10">IFERROR(INDEX(UNSPSCDes,MATCH(INDIRECT(ADDRESS(ROW(),COLUMN()-1,4)),UNSPSCCode,0)),"")</f>
        <v>Dispensadores de ambientadores</v>
      </c>
      <c r="C288" s="44" t="s">
        <v>68</v>
      </c>
      <c r="D288" s="44">
        <v>30</v>
      </c>
      <c r="E288" s="56">
        <v>1882.1</v>
      </c>
      <c r="F288" s="48">
        <f t="shared" ref="F288:F325" ca="1" si="11">INDIRECT(ADDRESS(ROW(),COLUMN()-2,4))*INDIRECT(ADDRESS(ROW(),COLUMN()-1,4))</f>
        <v>56463</v>
      </c>
      <c r="G288" s="51"/>
      <c r="H288" s="51"/>
      <c r="I288" s="51"/>
      <c r="J288" s="51"/>
    </row>
    <row r="289" spans="1:10" s="33" customFormat="1" ht="13.5" customHeight="1" x14ac:dyDescent="0.2">
      <c r="A289" s="44">
        <v>10191506</v>
      </c>
      <c r="B289" s="45" t="str">
        <f t="shared" ca="1" si="10"/>
        <v>Mata – roedores</v>
      </c>
      <c r="C289" s="44" t="s">
        <v>68</v>
      </c>
      <c r="D289" s="44">
        <v>30</v>
      </c>
      <c r="E289" s="56">
        <v>3634.4</v>
      </c>
      <c r="F289" s="48">
        <f t="shared" ca="1" si="11"/>
        <v>109032</v>
      </c>
      <c r="G289" s="51"/>
      <c r="H289" s="51"/>
      <c r="I289" s="51"/>
      <c r="J289" s="51"/>
    </row>
    <row r="290" spans="1:10" s="33" customFormat="1" ht="13.5" customHeight="1" x14ac:dyDescent="0.2">
      <c r="A290" s="44">
        <v>47131602</v>
      </c>
      <c r="B290" s="45" t="str">
        <f t="shared" ca="1" si="10"/>
        <v>Almohadillas para restregar</v>
      </c>
      <c r="C290" s="44" t="s">
        <v>68</v>
      </c>
      <c r="D290" s="44">
        <v>20</v>
      </c>
      <c r="E290" s="56">
        <v>545.16</v>
      </c>
      <c r="F290" s="48">
        <f t="shared" ca="1" si="11"/>
        <v>10903.199999999999</v>
      </c>
      <c r="G290" s="51"/>
      <c r="H290" s="51"/>
      <c r="I290" s="51"/>
      <c r="J290" s="51"/>
    </row>
    <row r="291" spans="1:10" s="33" customFormat="1" ht="13.5" customHeight="1" x14ac:dyDescent="0.2">
      <c r="A291" s="44">
        <v>47131602</v>
      </c>
      <c r="B291" s="45" t="str">
        <f t="shared" ca="1" si="10"/>
        <v>Almohadillas para restregar</v>
      </c>
      <c r="C291" s="44" t="s">
        <v>68</v>
      </c>
      <c r="D291" s="44">
        <v>20</v>
      </c>
      <c r="E291" s="56">
        <v>713.9</v>
      </c>
      <c r="F291" s="48">
        <f t="shared" ca="1" si="11"/>
        <v>14278</v>
      </c>
      <c r="G291" s="51"/>
      <c r="H291" s="51"/>
      <c r="I291" s="51"/>
      <c r="J291" s="51"/>
    </row>
    <row r="292" spans="1:10" s="33" customFormat="1" ht="13.5" customHeight="1" x14ac:dyDescent="0.2">
      <c r="A292" s="44">
        <v>47131605</v>
      </c>
      <c r="B292" s="45" t="str">
        <f t="shared" ca="1" si="10"/>
        <v>Cepillos de limpieza</v>
      </c>
      <c r="C292" s="44" t="s">
        <v>46</v>
      </c>
      <c r="D292" s="44">
        <v>60</v>
      </c>
      <c r="E292" s="56">
        <v>110.33</v>
      </c>
      <c r="F292" s="48">
        <f t="shared" ca="1" si="11"/>
        <v>6619.8</v>
      </c>
      <c r="G292" s="51"/>
      <c r="H292" s="51"/>
      <c r="I292" s="51"/>
      <c r="J292" s="51"/>
    </row>
    <row r="293" spans="1:10" s="33" customFormat="1" ht="13.5" customHeight="1" x14ac:dyDescent="0.2">
      <c r="A293" s="44">
        <v>47131604</v>
      </c>
      <c r="B293" s="45" t="str">
        <f t="shared" ca="1" si="10"/>
        <v>Escobas</v>
      </c>
      <c r="C293" s="44" t="s">
        <v>68</v>
      </c>
      <c r="D293" s="44">
        <v>20</v>
      </c>
      <c r="E293" s="56">
        <v>2823.15</v>
      </c>
      <c r="F293" s="48">
        <f t="shared" ca="1" si="11"/>
        <v>56463</v>
      </c>
      <c r="G293" s="51"/>
      <c r="H293" s="51"/>
      <c r="I293" s="51"/>
      <c r="J293" s="51"/>
    </row>
    <row r="294" spans="1:10" s="33" customFormat="1" ht="13.5" customHeight="1" x14ac:dyDescent="0.2">
      <c r="A294" s="44">
        <v>47131604</v>
      </c>
      <c r="B294" s="45" t="str">
        <f t="shared" ca="1" si="10"/>
        <v>Escobas</v>
      </c>
      <c r="C294" s="44" t="s">
        <v>46</v>
      </c>
      <c r="D294" s="44">
        <v>20</v>
      </c>
      <c r="E294" s="56">
        <v>590.59</v>
      </c>
      <c r="F294" s="48">
        <f t="shared" ca="1" si="11"/>
        <v>11811.800000000001</v>
      </c>
      <c r="G294" s="51"/>
      <c r="H294" s="51"/>
      <c r="I294" s="51"/>
      <c r="J294" s="51"/>
    </row>
    <row r="295" spans="1:10" s="33" customFormat="1" ht="13.5" customHeight="1" x14ac:dyDescent="0.2">
      <c r="A295" s="44">
        <v>47131821</v>
      </c>
      <c r="B295" s="45" t="str">
        <f t="shared" ca="1" si="10"/>
        <v>Compuestos desengrasantes</v>
      </c>
      <c r="C295" s="44" t="s">
        <v>46</v>
      </c>
      <c r="D295" s="44">
        <v>40</v>
      </c>
      <c r="E295" s="56">
        <v>590.59</v>
      </c>
      <c r="F295" s="48">
        <f t="shared" ca="1" si="11"/>
        <v>23623.600000000002</v>
      </c>
      <c r="G295" s="51"/>
      <c r="H295" s="51"/>
      <c r="I295" s="51"/>
      <c r="J295" s="51"/>
    </row>
    <row r="296" spans="1:10" s="33" customFormat="1" ht="13.5" customHeight="1" x14ac:dyDescent="0.2">
      <c r="A296" s="44">
        <v>47131831</v>
      </c>
      <c r="B296" s="45" t="str">
        <f t="shared" ca="1" si="10"/>
        <v>Ácido muriático</v>
      </c>
      <c r="C296" s="44" t="s">
        <v>67</v>
      </c>
      <c r="D296" s="44">
        <v>30</v>
      </c>
      <c r="E296" s="56">
        <v>3193.08</v>
      </c>
      <c r="F296" s="48">
        <f t="shared" ca="1" si="11"/>
        <v>95792.4</v>
      </c>
      <c r="G296" s="51"/>
      <c r="H296" s="51"/>
      <c r="I296" s="51"/>
      <c r="J296" s="51"/>
    </row>
    <row r="297" spans="1:10" s="33" customFormat="1" ht="13.5" customHeight="1" x14ac:dyDescent="0.2">
      <c r="A297" s="44">
        <v>47131807</v>
      </c>
      <c r="B297" s="45" t="str">
        <f t="shared" ca="1" si="10"/>
        <v>Blanqueadores</v>
      </c>
      <c r="C297" s="44" t="s">
        <v>67</v>
      </c>
      <c r="D297" s="44">
        <v>60</v>
      </c>
      <c r="E297" s="56">
        <v>1947</v>
      </c>
      <c r="F297" s="48">
        <f t="shared" ca="1" si="11"/>
        <v>116820</v>
      </c>
      <c r="G297" s="51"/>
      <c r="H297" s="51"/>
      <c r="I297" s="51"/>
      <c r="J297" s="51"/>
    </row>
    <row r="298" spans="1:10" s="33" customFormat="1" ht="13.5" customHeight="1" x14ac:dyDescent="0.2">
      <c r="A298" s="44">
        <v>47131803</v>
      </c>
      <c r="B298" s="45" t="str">
        <f t="shared" ca="1" si="10"/>
        <v>Desinfectantes para uso doméstico</v>
      </c>
      <c r="C298" s="44" t="s">
        <v>67</v>
      </c>
      <c r="D298" s="44">
        <v>50</v>
      </c>
      <c r="E298" s="56">
        <v>2076.8000000000002</v>
      </c>
      <c r="F298" s="48">
        <f t="shared" ca="1" si="11"/>
        <v>103840.00000000001</v>
      </c>
      <c r="G298" s="51"/>
      <c r="H298" s="51"/>
      <c r="I298" s="51"/>
      <c r="J298" s="51"/>
    </row>
    <row r="299" spans="1:10" s="33" customFormat="1" ht="13.5" customHeight="1" x14ac:dyDescent="0.2">
      <c r="A299" s="44">
        <v>47131803</v>
      </c>
      <c r="B299" s="45" t="str">
        <f t="shared" ca="1" si="10"/>
        <v>Desinfectantes para uso doméstico</v>
      </c>
      <c r="C299" s="44" t="s">
        <v>67</v>
      </c>
      <c r="D299" s="44">
        <v>40</v>
      </c>
      <c r="E299" s="56">
        <v>2336.4</v>
      </c>
      <c r="F299" s="48">
        <f t="shared" ca="1" si="11"/>
        <v>93456</v>
      </c>
      <c r="G299" s="51"/>
      <c r="H299" s="51"/>
      <c r="I299" s="51"/>
      <c r="J299" s="51"/>
    </row>
    <row r="300" spans="1:10" s="33" customFormat="1" ht="13.5" customHeight="1" x14ac:dyDescent="0.2">
      <c r="A300" s="44">
        <v>53131608</v>
      </c>
      <c r="B300" s="45" t="str">
        <f t="shared" ca="1" si="10"/>
        <v>Jabones</v>
      </c>
      <c r="C300" s="44" t="s">
        <v>72</v>
      </c>
      <c r="D300" s="44">
        <v>40</v>
      </c>
      <c r="E300" s="56">
        <v>1168.2</v>
      </c>
      <c r="F300" s="48">
        <f t="shared" ca="1" si="11"/>
        <v>46728</v>
      </c>
      <c r="G300" s="51"/>
      <c r="H300" s="51"/>
      <c r="I300" s="51"/>
      <c r="J300" s="51"/>
    </row>
    <row r="301" spans="1:10" s="33" customFormat="1" ht="13.5" customHeight="1" x14ac:dyDescent="0.2">
      <c r="A301" s="44">
        <v>12352104</v>
      </c>
      <c r="B301" s="45" t="str">
        <f t="shared" ca="1" si="10"/>
        <v>Alcoholes o sus sustitutos</v>
      </c>
      <c r="C301" s="44" t="s">
        <v>72</v>
      </c>
      <c r="D301" s="44">
        <v>50</v>
      </c>
      <c r="E301" s="56">
        <v>1622.5</v>
      </c>
      <c r="F301" s="48">
        <f t="shared" ca="1" si="11"/>
        <v>81125</v>
      </c>
      <c r="G301" s="51"/>
      <c r="H301" s="51"/>
      <c r="I301" s="51"/>
      <c r="J301" s="51"/>
    </row>
    <row r="302" spans="1:10" s="33" customFormat="1" ht="13.5" customHeight="1" x14ac:dyDescent="0.2">
      <c r="A302" s="44">
        <v>15121806</v>
      </c>
      <c r="B302" s="45" t="str">
        <f t="shared" ca="1" si="10"/>
        <v>Aceites penetrantes</v>
      </c>
      <c r="C302" s="44" t="s">
        <v>46</v>
      </c>
      <c r="D302" s="44">
        <v>90</v>
      </c>
      <c r="E302" s="56">
        <v>778.8</v>
      </c>
      <c r="F302" s="48">
        <f t="shared" ca="1" si="11"/>
        <v>70092</v>
      </c>
      <c r="G302" s="51"/>
      <c r="H302" s="51"/>
      <c r="I302" s="51"/>
      <c r="J302" s="51"/>
    </row>
    <row r="303" spans="1:10" s="33" customFormat="1" ht="13.5" customHeight="1" x14ac:dyDescent="0.2">
      <c r="A303" s="44">
        <v>53131608</v>
      </c>
      <c r="B303" s="45" t="str">
        <f t="shared" ca="1" si="10"/>
        <v>Jabones</v>
      </c>
      <c r="C303" s="44" t="s">
        <v>55</v>
      </c>
      <c r="D303" s="44">
        <v>80</v>
      </c>
      <c r="E303" s="56">
        <v>623.04</v>
      </c>
      <c r="F303" s="48">
        <f t="shared" ca="1" si="11"/>
        <v>49843.199999999997</v>
      </c>
      <c r="G303" s="51"/>
      <c r="H303" s="51"/>
      <c r="I303" s="51"/>
      <c r="J303" s="51"/>
    </row>
    <row r="304" spans="1:10" s="33" customFormat="1" ht="13.5" customHeight="1" x14ac:dyDescent="0.2">
      <c r="A304" s="44">
        <v>53131626</v>
      </c>
      <c r="B304" s="45" t="str">
        <f t="shared" ca="1" si="10"/>
        <v>Desinfectante de manos</v>
      </c>
      <c r="C304" s="44" t="s">
        <v>72</v>
      </c>
      <c r="D304" s="44">
        <v>60</v>
      </c>
      <c r="E304" s="56">
        <v>1921.04</v>
      </c>
      <c r="F304" s="48">
        <f t="shared" ca="1" si="11"/>
        <v>115262.39999999999</v>
      </c>
      <c r="G304" s="51"/>
      <c r="H304" s="51"/>
      <c r="I304" s="51"/>
      <c r="J304" s="51"/>
    </row>
    <row r="305" spans="1:10" s="33" customFormat="1" ht="13.5" customHeight="1" x14ac:dyDescent="0.2">
      <c r="A305" s="44">
        <v>47131831</v>
      </c>
      <c r="B305" s="45" t="str">
        <f t="shared" ca="1" si="10"/>
        <v>Ácido muriático</v>
      </c>
      <c r="C305" s="44" t="s">
        <v>72</v>
      </c>
      <c r="D305" s="44">
        <v>80</v>
      </c>
      <c r="E305" s="56">
        <v>590.59</v>
      </c>
      <c r="F305" s="48">
        <f t="shared" ca="1" si="11"/>
        <v>47247.200000000004</v>
      </c>
      <c r="G305" s="51"/>
      <c r="H305" s="51"/>
      <c r="I305" s="51"/>
      <c r="J305" s="51"/>
    </row>
    <row r="306" spans="1:10" s="33" customFormat="1" ht="13.5" customHeight="1" x14ac:dyDescent="0.2">
      <c r="A306" s="44">
        <v>46181504</v>
      </c>
      <c r="B306" s="45" t="str">
        <f t="shared" ca="1" si="10"/>
        <v>Guantes de protección</v>
      </c>
      <c r="C306" s="44" t="s">
        <v>68</v>
      </c>
      <c r="D306" s="44">
        <v>30</v>
      </c>
      <c r="E306" s="56">
        <v>2531.1</v>
      </c>
      <c r="F306" s="48">
        <f t="shared" ca="1" si="11"/>
        <v>75933</v>
      </c>
      <c r="G306" s="51"/>
      <c r="H306" s="51"/>
      <c r="I306" s="51"/>
      <c r="J306" s="51"/>
    </row>
    <row r="307" spans="1:10" s="33" customFormat="1" ht="13.5" customHeight="1" x14ac:dyDescent="0.2">
      <c r="A307" s="44">
        <v>14111704</v>
      </c>
      <c r="B307" s="45" t="str">
        <f t="shared" ca="1" si="10"/>
        <v>Papel higiénico</v>
      </c>
      <c r="C307" s="44" t="s">
        <v>55</v>
      </c>
      <c r="D307" s="44">
        <v>85</v>
      </c>
      <c r="E307" s="56">
        <v>1427.8</v>
      </c>
      <c r="F307" s="48">
        <f t="shared" ca="1" si="11"/>
        <v>121363</v>
      </c>
      <c r="G307" s="51"/>
      <c r="H307" s="51"/>
      <c r="I307" s="51"/>
      <c r="J307" s="51"/>
    </row>
    <row r="308" spans="1:10" s="33" customFormat="1" ht="13.5" customHeight="1" x14ac:dyDescent="0.2">
      <c r="A308" s="44">
        <v>14111703</v>
      </c>
      <c r="B308" s="45" t="str">
        <f t="shared" ca="1" si="10"/>
        <v>Toallas de papel</v>
      </c>
      <c r="C308" s="44" t="s">
        <v>55</v>
      </c>
      <c r="D308" s="44">
        <v>85</v>
      </c>
      <c r="E308" s="56">
        <v>1233.0999999999999</v>
      </c>
      <c r="F308" s="48">
        <f t="shared" ca="1" si="11"/>
        <v>104813.49999999999</v>
      </c>
      <c r="G308" s="51"/>
      <c r="H308" s="51"/>
      <c r="I308" s="51"/>
      <c r="J308" s="51"/>
    </row>
    <row r="309" spans="1:10" s="33" customFormat="1" ht="13.5" customHeight="1" x14ac:dyDescent="0.2">
      <c r="A309" s="44">
        <v>47131803</v>
      </c>
      <c r="B309" s="45" t="str">
        <f t="shared" ca="1" si="10"/>
        <v>Desinfectantes para uso doméstico</v>
      </c>
      <c r="C309" s="44" t="s">
        <v>46</v>
      </c>
      <c r="D309" s="44">
        <v>80</v>
      </c>
      <c r="E309" s="56">
        <v>1843.16</v>
      </c>
      <c r="F309" s="48">
        <f t="shared" ca="1" si="11"/>
        <v>147452.80000000002</v>
      </c>
      <c r="G309" s="51"/>
      <c r="H309" s="51"/>
      <c r="I309" s="51"/>
      <c r="J309" s="51"/>
    </row>
    <row r="310" spans="1:10" s="33" customFormat="1" ht="13.5" customHeight="1" x14ac:dyDescent="0.2">
      <c r="A310" s="44">
        <v>14111705</v>
      </c>
      <c r="B310" s="45" t="str">
        <f t="shared" ca="1" si="10"/>
        <v>Servilletas de papel</v>
      </c>
      <c r="C310" s="44" t="s">
        <v>46</v>
      </c>
      <c r="D310" s="44">
        <v>85</v>
      </c>
      <c r="E310" s="56">
        <v>1635.48</v>
      </c>
      <c r="F310" s="48">
        <f t="shared" ca="1" si="11"/>
        <v>139015.79999999999</v>
      </c>
      <c r="G310" s="51"/>
      <c r="H310" s="51"/>
      <c r="I310" s="51"/>
      <c r="J310" s="51"/>
    </row>
    <row r="311" spans="1:10" s="33" customFormat="1" ht="13.5" customHeight="1" x14ac:dyDescent="0.2">
      <c r="A311" s="44">
        <v>24111503</v>
      </c>
      <c r="B311" s="45" t="str">
        <f t="shared" ca="1" si="10"/>
        <v>Bolsas plásticas</v>
      </c>
      <c r="C311" s="44" t="s">
        <v>46</v>
      </c>
      <c r="D311" s="44">
        <v>60</v>
      </c>
      <c r="E311" s="56">
        <v>1233.0999999999999</v>
      </c>
      <c r="F311" s="48">
        <f t="shared" ca="1" si="11"/>
        <v>73986</v>
      </c>
      <c r="G311" s="51"/>
      <c r="H311" s="51"/>
      <c r="I311" s="51"/>
      <c r="J311" s="51"/>
    </row>
    <row r="312" spans="1:10" s="33" customFormat="1" ht="13.5" customHeight="1" x14ac:dyDescent="0.2">
      <c r="A312" s="44">
        <v>24111503</v>
      </c>
      <c r="B312" s="45" t="str">
        <f t="shared" ca="1" si="10"/>
        <v>Bolsas plásticas</v>
      </c>
      <c r="C312" s="44" t="s">
        <v>46</v>
      </c>
      <c r="D312" s="44">
        <v>60</v>
      </c>
      <c r="E312" s="56">
        <v>908.6</v>
      </c>
      <c r="F312" s="48">
        <f t="shared" ca="1" si="11"/>
        <v>54516</v>
      </c>
      <c r="G312" s="51"/>
      <c r="H312" s="51"/>
      <c r="I312" s="51"/>
      <c r="J312" s="51"/>
    </row>
    <row r="313" spans="1:10" s="33" customFormat="1" ht="13.5" customHeight="1" x14ac:dyDescent="0.2">
      <c r="A313" s="44">
        <v>47131706</v>
      </c>
      <c r="B313" s="45" t="str">
        <f t="shared" ca="1" si="10"/>
        <v>Dispensadores de ambientadores</v>
      </c>
      <c r="C313" s="44" t="s">
        <v>67</v>
      </c>
      <c r="D313" s="44">
        <v>30</v>
      </c>
      <c r="E313" s="56">
        <v>3374.8</v>
      </c>
      <c r="F313" s="48">
        <f t="shared" ca="1" si="11"/>
        <v>101244</v>
      </c>
      <c r="G313" s="51"/>
      <c r="H313" s="51"/>
      <c r="I313" s="51"/>
      <c r="J313" s="51"/>
    </row>
    <row r="314" spans="1:10" s="33" customFormat="1" ht="13.5" customHeight="1" x14ac:dyDescent="0.2">
      <c r="A314" s="44">
        <v>47131608</v>
      </c>
      <c r="B314" s="45" t="str">
        <f t="shared" ca="1" si="10"/>
        <v>Cepillos de baño</v>
      </c>
      <c r="C314" s="44" t="s">
        <v>46</v>
      </c>
      <c r="D314" s="44">
        <v>80</v>
      </c>
      <c r="E314" s="56">
        <v>155.76</v>
      </c>
      <c r="F314" s="48">
        <f t="shared" ca="1" si="11"/>
        <v>12460.8</v>
      </c>
      <c r="G314" s="51"/>
      <c r="H314" s="51"/>
      <c r="I314" s="51"/>
      <c r="J314" s="51"/>
    </row>
    <row r="315" spans="1:10" s="33" customFormat="1" ht="13.5" customHeight="1" x14ac:dyDescent="0.2">
      <c r="A315" s="44">
        <v>47131618</v>
      </c>
      <c r="B315" s="45" t="str">
        <f t="shared" ca="1" si="10"/>
        <v>Traperos húmedos</v>
      </c>
      <c r="C315" s="44" t="s">
        <v>46</v>
      </c>
      <c r="D315" s="44">
        <v>80</v>
      </c>
      <c r="E315" s="56">
        <v>343.97</v>
      </c>
      <c r="F315" s="48">
        <f t="shared" ca="1" si="11"/>
        <v>27517.600000000002</v>
      </c>
      <c r="G315" s="51"/>
      <c r="H315" s="51"/>
      <c r="I315" s="51"/>
      <c r="J315" s="51"/>
    </row>
    <row r="316" spans="1:10" s="33" customFormat="1" ht="13.5" customHeight="1" x14ac:dyDescent="0.2">
      <c r="A316" s="44">
        <v>47131611</v>
      </c>
      <c r="B316" s="45" t="str">
        <f t="shared" ca="1" si="10"/>
        <v>Recogedor de basura</v>
      </c>
      <c r="C316" s="44" t="s">
        <v>46</v>
      </c>
      <c r="D316" s="44">
        <v>80</v>
      </c>
      <c r="E316" s="56">
        <v>233.64</v>
      </c>
      <c r="F316" s="48">
        <f t="shared" ca="1" si="11"/>
        <v>18691.199999999997</v>
      </c>
      <c r="G316" s="51"/>
      <c r="H316" s="51"/>
      <c r="I316" s="51"/>
      <c r="J316" s="51"/>
    </row>
    <row r="317" spans="1:10" s="33" customFormat="1" ht="13.5" customHeight="1" x14ac:dyDescent="0.2">
      <c r="A317" s="44">
        <v>27112003</v>
      </c>
      <c r="B317" s="45" t="str">
        <f t="shared" ca="1" si="10"/>
        <v>Rastrillos</v>
      </c>
      <c r="C317" s="44" t="s">
        <v>46</v>
      </c>
      <c r="D317" s="44">
        <v>25</v>
      </c>
      <c r="E317" s="56">
        <v>590.59</v>
      </c>
      <c r="F317" s="48">
        <f t="shared" ca="1" si="11"/>
        <v>14764.75</v>
      </c>
      <c r="G317" s="51"/>
      <c r="H317" s="51"/>
      <c r="I317" s="51"/>
      <c r="J317" s="51"/>
    </row>
    <row r="318" spans="1:10" s="33" customFormat="1" ht="13.5" customHeight="1" x14ac:dyDescent="0.2">
      <c r="A318" s="44">
        <v>47121702</v>
      </c>
      <c r="B318" s="45" t="str">
        <f t="shared" ca="1" si="10"/>
        <v>Contenedores de desperdicios o revestimientos rígidos</v>
      </c>
      <c r="C318" s="44" t="s">
        <v>46</v>
      </c>
      <c r="D318" s="44">
        <v>40</v>
      </c>
      <c r="E318" s="56">
        <v>1077.3399999999999</v>
      </c>
      <c r="F318" s="48">
        <f t="shared" ca="1" si="11"/>
        <v>43093.599999999999</v>
      </c>
      <c r="G318" s="51"/>
      <c r="H318" s="51"/>
      <c r="I318" s="51"/>
      <c r="J318" s="51"/>
    </row>
    <row r="319" spans="1:10" s="33" customFormat="1" ht="13.5" customHeight="1" x14ac:dyDescent="0.2">
      <c r="A319" s="44">
        <v>47121702</v>
      </c>
      <c r="B319" s="45" t="str">
        <f t="shared" ca="1" si="10"/>
        <v>Contenedores de desperdicios o revestimientos rígidos</v>
      </c>
      <c r="C319" s="44" t="s">
        <v>46</v>
      </c>
      <c r="D319" s="44">
        <v>20</v>
      </c>
      <c r="E319" s="56">
        <v>2401.3000000000002</v>
      </c>
      <c r="F319" s="48">
        <f t="shared" ca="1" si="11"/>
        <v>48026</v>
      </c>
      <c r="G319" s="51"/>
      <c r="H319" s="51"/>
      <c r="I319" s="51"/>
      <c r="J319" s="51"/>
    </row>
    <row r="320" spans="1:10" s="33" customFormat="1" ht="13.5" customHeight="1" x14ac:dyDescent="0.2">
      <c r="A320" s="44">
        <v>47121702</v>
      </c>
      <c r="B320" s="45" t="str">
        <f t="shared" ca="1" si="10"/>
        <v>Contenedores de desperdicios o revestimientos rígidos</v>
      </c>
      <c r="C320" s="44" t="s">
        <v>46</v>
      </c>
      <c r="D320" s="44">
        <v>50</v>
      </c>
      <c r="E320" s="56">
        <v>1038.4000000000001</v>
      </c>
      <c r="F320" s="48">
        <f t="shared" ca="1" si="11"/>
        <v>51920.000000000007</v>
      </c>
      <c r="G320" s="51"/>
      <c r="H320" s="51"/>
      <c r="I320" s="51"/>
      <c r="J320" s="51"/>
    </row>
    <row r="321" spans="1:10" s="33" customFormat="1" ht="13.5" customHeight="1" x14ac:dyDescent="0.2">
      <c r="A321" s="44">
        <v>47121804</v>
      </c>
      <c r="B321" s="45" t="str">
        <f t="shared" ca="1" si="10"/>
        <v>Baldes para limpieza</v>
      </c>
      <c r="C321" s="44" t="s">
        <v>46</v>
      </c>
      <c r="D321" s="44">
        <v>50</v>
      </c>
      <c r="E321" s="56">
        <v>454.3</v>
      </c>
      <c r="F321" s="48">
        <f t="shared" ca="1" si="11"/>
        <v>22715</v>
      </c>
      <c r="G321" s="51"/>
      <c r="H321" s="51"/>
      <c r="I321" s="51"/>
      <c r="J321" s="51"/>
    </row>
    <row r="322" spans="1:10" s="33" customFormat="1" ht="13.5" customHeight="1" x14ac:dyDescent="0.2">
      <c r="A322" s="44">
        <v>47121804</v>
      </c>
      <c r="B322" s="45" t="str">
        <f t="shared" ca="1" si="10"/>
        <v>Baldes para limpieza</v>
      </c>
      <c r="C322" s="44" t="s">
        <v>46</v>
      </c>
      <c r="D322" s="44">
        <v>20</v>
      </c>
      <c r="E322" s="56">
        <v>2466.1999999999998</v>
      </c>
      <c r="F322" s="48">
        <f t="shared" ca="1" si="11"/>
        <v>49324</v>
      </c>
      <c r="G322" s="51"/>
      <c r="H322" s="51"/>
      <c r="I322" s="51"/>
      <c r="J322" s="51"/>
    </row>
    <row r="323" spans="1:10" s="33" customFormat="1" ht="13.5" customHeight="1" x14ac:dyDescent="0.2">
      <c r="A323" s="44">
        <v>39101612</v>
      </c>
      <c r="B323" s="45" t="str">
        <f t="shared" ca="1" si="10"/>
        <v>Lámparas incandescentes</v>
      </c>
      <c r="C323" s="44" t="s">
        <v>68</v>
      </c>
      <c r="D323" s="44">
        <v>80</v>
      </c>
      <c r="E323" s="56">
        <v>2271.5</v>
      </c>
      <c r="F323" s="48">
        <f t="shared" ca="1" si="11"/>
        <v>181720</v>
      </c>
      <c r="G323" s="51"/>
      <c r="H323" s="51"/>
      <c r="I323" s="51"/>
      <c r="J323" s="51"/>
    </row>
    <row r="324" spans="1:10" s="33" customFormat="1" ht="13.5" customHeight="1" x14ac:dyDescent="0.2">
      <c r="A324" s="44">
        <v>14111705</v>
      </c>
      <c r="B324" s="45" t="str">
        <f t="shared" ca="1" si="10"/>
        <v>Servilletas de papel</v>
      </c>
      <c r="C324" s="44" t="s">
        <v>55</v>
      </c>
      <c r="D324" s="44">
        <v>50</v>
      </c>
      <c r="E324" s="56">
        <v>272.58</v>
      </c>
      <c r="F324" s="48">
        <f t="shared" ca="1" si="11"/>
        <v>13629</v>
      </c>
      <c r="G324" s="51"/>
      <c r="H324" s="51"/>
      <c r="I324" s="51"/>
      <c r="J324" s="51"/>
    </row>
    <row r="325" spans="1:10" s="33" customFormat="1" ht="13.5" customHeight="1" x14ac:dyDescent="0.2">
      <c r="A325" s="44">
        <v>48101919</v>
      </c>
      <c r="B325" s="45" t="str">
        <f t="shared" ca="1" si="10"/>
        <v>Vasos o tazas o tazones (mugs) o tapas de contenedores para servicio de comidas</v>
      </c>
      <c r="C325" s="44" t="s">
        <v>55</v>
      </c>
      <c r="D325" s="44">
        <v>120</v>
      </c>
      <c r="E325" s="56">
        <v>116.82</v>
      </c>
      <c r="F325" s="48">
        <f t="shared" ca="1" si="11"/>
        <v>14018.4</v>
      </c>
      <c r="G325" s="51"/>
      <c r="H325" s="51"/>
      <c r="I325" s="51"/>
      <c r="J325" s="51"/>
    </row>
    <row r="326" spans="1:10" s="33" customFormat="1" ht="14.1" customHeight="1" x14ac:dyDescent="0.2">
      <c r="A326" s="51"/>
      <c r="B326" s="51"/>
      <c r="C326" s="51"/>
      <c r="D326" s="51"/>
      <c r="E326" s="49" t="s">
        <v>47</v>
      </c>
      <c r="F326" s="50">
        <f ca="1">SUM(Table315[MONTO TOTAL ESTIMADO])</f>
        <v>2425605.0500000003</v>
      </c>
      <c r="G326" s="51"/>
      <c r="H326" s="51" t="str">
        <f>C281</f>
        <v>Bienes</v>
      </c>
      <c r="I326" s="51" t="str">
        <f>E281</f>
        <v>Sí</v>
      </c>
      <c r="J326" s="51" t="str">
        <f>D281</f>
        <v>Comparacion de Precios</v>
      </c>
    </row>
    <row r="327" spans="1:10" s="33" customFormat="1" ht="14.1" customHeight="1" thickBot="1" x14ac:dyDescent="0.3"/>
    <row r="328" spans="1:10" s="33" customFormat="1" ht="33.75" customHeight="1" thickBot="1" x14ac:dyDescent="0.25">
      <c r="A328" s="34" t="s">
        <v>18</v>
      </c>
      <c r="B328" s="34" t="s">
        <v>19</v>
      </c>
      <c r="C328" s="34" t="s">
        <v>20</v>
      </c>
      <c r="D328" s="34" t="s">
        <v>21</v>
      </c>
      <c r="E328" s="34" t="s">
        <v>22</v>
      </c>
      <c r="F328" s="34" t="s">
        <v>23</v>
      </c>
      <c r="G328" s="51"/>
      <c r="H328" s="51"/>
      <c r="I328" s="51"/>
      <c r="J328" s="51"/>
    </row>
    <row r="329" spans="1:10" s="33" customFormat="1" ht="13.5" customHeight="1" thickBot="1" x14ac:dyDescent="0.25">
      <c r="A329" s="35" t="s">
        <v>74</v>
      </c>
      <c r="B329" s="35" t="s">
        <v>57</v>
      </c>
      <c r="C329" s="35" t="s">
        <v>26</v>
      </c>
      <c r="D329" s="35" t="s">
        <v>58</v>
      </c>
      <c r="E329" s="35" t="s">
        <v>54</v>
      </c>
      <c r="F329" s="35"/>
      <c r="G329" s="51"/>
      <c r="H329" s="51"/>
      <c r="I329" s="51"/>
      <c r="J329" s="51"/>
    </row>
    <row r="330" spans="1:10" s="33" customFormat="1" ht="14.1" customHeight="1" thickBot="1" x14ac:dyDescent="0.25">
      <c r="A330" s="36" t="s">
        <v>29</v>
      </c>
      <c r="B330" s="37" t="s">
        <v>30</v>
      </c>
      <c r="C330" s="52">
        <v>45040</v>
      </c>
      <c r="D330" s="36" t="s">
        <v>31</v>
      </c>
      <c r="E330" s="37" t="s">
        <v>32</v>
      </c>
      <c r="F330" s="35" t="s">
        <v>33</v>
      </c>
      <c r="G330" s="51"/>
      <c r="H330" s="51"/>
      <c r="I330" s="51"/>
      <c r="J330" s="51"/>
    </row>
    <row r="331" spans="1:10" s="33" customFormat="1" ht="14.1" customHeight="1" thickBot="1" x14ac:dyDescent="0.25">
      <c r="A331" s="41"/>
      <c r="B331" s="37" t="s">
        <v>34</v>
      </c>
      <c r="C331" s="53">
        <f>IF(C330="","",IF(AND(MONTH(C330)&gt;=1,MONTH(C330)&lt;=3),1,IF(AND(MONTH(C330)&gt;=4,MONTH(C330)&lt;=6),2,IF(AND(MONTH(C330)&gt;=7,MONTH(C330)&lt;=9),3,4))))</f>
        <v>2</v>
      </c>
      <c r="D331" s="41"/>
      <c r="E331" s="37" t="s">
        <v>35</v>
      </c>
      <c r="F331" s="35" t="s">
        <v>36</v>
      </c>
      <c r="G331" s="51"/>
      <c r="H331" s="51"/>
      <c r="I331" s="51"/>
      <c r="J331" s="51"/>
    </row>
    <row r="332" spans="1:10" s="33" customFormat="1" ht="14.1" customHeight="1" thickBot="1" x14ac:dyDescent="0.25">
      <c r="A332" s="41"/>
      <c r="B332" s="37" t="s">
        <v>37</v>
      </c>
      <c r="C332" s="52">
        <v>45044</v>
      </c>
      <c r="D332" s="41"/>
      <c r="E332" s="37" t="s">
        <v>38</v>
      </c>
      <c r="F332" s="35" t="s">
        <v>36</v>
      </c>
      <c r="G332" s="51"/>
      <c r="H332" s="51"/>
      <c r="I332" s="51"/>
      <c r="J332" s="51"/>
    </row>
    <row r="333" spans="1:10" s="33" customFormat="1" ht="14.1" customHeight="1" thickBot="1" x14ac:dyDescent="0.25">
      <c r="A333" s="41"/>
      <c r="B333" s="37" t="s">
        <v>34</v>
      </c>
      <c r="C333" s="53">
        <f>IF(C332="","",IF(AND(MONTH(C332)&gt;=1,MONTH(C332)&lt;=3),1,IF(AND(MONTH(C332)&gt;=4,MONTH(C332)&lt;=6),2,IF(AND(MONTH(C332)&gt;=7,MONTH(C332)&lt;=9),3,4))))</f>
        <v>2</v>
      </c>
      <c r="D333" s="41"/>
      <c r="E333" s="37" t="s">
        <v>39</v>
      </c>
      <c r="F333" s="35" t="s">
        <v>36</v>
      </c>
      <c r="G333" s="51"/>
      <c r="H333" s="51"/>
      <c r="I333" s="51"/>
      <c r="J333" s="51"/>
    </row>
    <row r="334" spans="1:10" s="33" customFormat="1" ht="14.1" customHeight="1" thickBot="1" x14ac:dyDescent="0.25">
      <c r="A334" s="51"/>
      <c r="B334" s="51"/>
      <c r="C334" s="51"/>
      <c r="D334" s="51"/>
      <c r="E334" s="51"/>
      <c r="F334" s="51"/>
      <c r="G334" s="51"/>
      <c r="H334" s="51"/>
      <c r="I334" s="51"/>
      <c r="J334" s="51"/>
    </row>
    <row r="335" spans="1:10" s="33" customFormat="1" ht="14.1" customHeight="1" thickBot="1" x14ac:dyDescent="0.25">
      <c r="A335" s="43" t="s">
        <v>40</v>
      </c>
      <c r="B335" s="43" t="s">
        <v>41</v>
      </c>
      <c r="C335" s="43" t="s">
        <v>42</v>
      </c>
      <c r="D335" s="43" t="s">
        <v>43</v>
      </c>
      <c r="E335" s="43" t="s">
        <v>44</v>
      </c>
      <c r="F335" s="43" t="s">
        <v>45</v>
      </c>
      <c r="G335" s="51"/>
      <c r="H335" s="51"/>
      <c r="I335" s="51"/>
      <c r="J335" s="51"/>
    </row>
    <row r="336" spans="1:10" s="33" customFormat="1" ht="13.5" customHeight="1" x14ac:dyDescent="0.2">
      <c r="A336" s="44">
        <v>42121601</v>
      </c>
      <c r="B336" s="45" t="str">
        <f t="shared" ref="B336:B359" ca="1" si="12">IFERROR(INDEX(UNSPSCDes,MATCH(INDIRECT(ADDRESS(ROW(),COLUMN()-1,4)),UNSPSCCode,0)),"")</f>
        <v>Productos gastrointestinales para uso veterinario</v>
      </c>
      <c r="C336" s="45" t="s">
        <v>46</v>
      </c>
      <c r="D336" s="45">
        <v>10</v>
      </c>
      <c r="E336" s="48">
        <v>99.12</v>
      </c>
      <c r="F336" s="48">
        <f t="shared" ref="F336:F359" ca="1" si="13">INDIRECT(ADDRESS(ROW(),COLUMN()-2,4))*INDIRECT(ADDRESS(ROW(),COLUMN()-1,4))</f>
        <v>991.2</v>
      </c>
      <c r="G336" s="51"/>
      <c r="H336" s="51"/>
      <c r="I336" s="51"/>
      <c r="J336" s="51"/>
    </row>
    <row r="337" spans="1:10" s="33" customFormat="1" ht="13.5" customHeight="1" x14ac:dyDescent="0.2">
      <c r="A337" s="44">
        <v>42121601</v>
      </c>
      <c r="B337" s="45" t="str">
        <f t="shared" ca="1" si="12"/>
        <v>Productos gastrointestinales para uso veterinario</v>
      </c>
      <c r="C337" s="45" t="s">
        <v>46</v>
      </c>
      <c r="D337" s="45">
        <v>375</v>
      </c>
      <c r="E337" s="48">
        <v>212.4</v>
      </c>
      <c r="F337" s="48">
        <f t="shared" ca="1" si="13"/>
        <v>79650</v>
      </c>
      <c r="G337" s="51"/>
      <c r="H337" s="51"/>
      <c r="I337" s="51"/>
      <c r="J337" s="51"/>
    </row>
    <row r="338" spans="1:10" s="33" customFormat="1" ht="13.5" customHeight="1" x14ac:dyDescent="0.2">
      <c r="A338" s="44">
        <v>42121601</v>
      </c>
      <c r="B338" s="45" t="str">
        <f t="shared" ca="1" si="12"/>
        <v>Productos gastrointestinales para uso veterinario</v>
      </c>
      <c r="C338" s="45" t="s">
        <v>46</v>
      </c>
      <c r="D338" s="45">
        <v>36</v>
      </c>
      <c r="E338" s="48">
        <v>5852.8</v>
      </c>
      <c r="F338" s="48">
        <f t="shared" ca="1" si="13"/>
        <v>210700.80000000002</v>
      </c>
      <c r="G338" s="51"/>
      <c r="H338" s="51"/>
      <c r="I338" s="51"/>
      <c r="J338" s="51"/>
    </row>
    <row r="339" spans="1:10" s="33" customFormat="1" ht="13.5" customHeight="1" x14ac:dyDescent="0.2">
      <c r="A339" s="44">
        <v>42121601</v>
      </c>
      <c r="B339" s="45" t="str">
        <f t="shared" ca="1" si="12"/>
        <v>Productos gastrointestinales para uso veterinario</v>
      </c>
      <c r="C339" s="45" t="s">
        <v>46</v>
      </c>
      <c r="D339" s="45">
        <v>3</v>
      </c>
      <c r="E339" s="48">
        <v>1947</v>
      </c>
      <c r="F339" s="48">
        <f t="shared" ca="1" si="13"/>
        <v>5841</v>
      </c>
      <c r="G339" s="51"/>
      <c r="H339" s="51"/>
      <c r="I339" s="51"/>
      <c r="J339" s="51"/>
    </row>
    <row r="340" spans="1:10" s="33" customFormat="1" ht="13.5" customHeight="1" x14ac:dyDescent="0.2">
      <c r="A340" s="44">
        <v>42121601</v>
      </c>
      <c r="B340" s="45" t="str">
        <f t="shared" ca="1" si="12"/>
        <v>Productos gastrointestinales para uso veterinario</v>
      </c>
      <c r="C340" s="45" t="s">
        <v>46</v>
      </c>
      <c r="D340" s="45">
        <v>1</v>
      </c>
      <c r="E340" s="48">
        <v>1640.2</v>
      </c>
      <c r="F340" s="48">
        <f t="shared" ca="1" si="13"/>
        <v>1640.2</v>
      </c>
      <c r="G340" s="51"/>
      <c r="H340" s="51"/>
      <c r="I340" s="51"/>
      <c r="J340" s="51"/>
    </row>
    <row r="341" spans="1:10" s="33" customFormat="1" ht="13.5" customHeight="1" x14ac:dyDescent="0.2">
      <c r="A341" s="44">
        <v>42121601</v>
      </c>
      <c r="B341" s="45" t="str">
        <f t="shared" ca="1" si="12"/>
        <v>Productos gastrointestinales para uso veterinario</v>
      </c>
      <c r="C341" s="45" t="s">
        <v>46</v>
      </c>
      <c r="D341" s="45">
        <v>10</v>
      </c>
      <c r="E341" s="48">
        <v>99.12</v>
      </c>
      <c r="F341" s="48">
        <f t="shared" ca="1" si="13"/>
        <v>991.2</v>
      </c>
      <c r="G341" s="51"/>
      <c r="H341" s="51"/>
      <c r="I341" s="51"/>
      <c r="J341" s="51"/>
    </row>
    <row r="342" spans="1:10" s="33" customFormat="1" ht="13.5" customHeight="1" x14ac:dyDescent="0.2">
      <c r="A342" s="44">
        <v>42121601</v>
      </c>
      <c r="B342" s="45" t="str">
        <f t="shared" ca="1" si="12"/>
        <v>Productos gastrointestinales para uso veterinario</v>
      </c>
      <c r="C342" s="45" t="s">
        <v>46</v>
      </c>
      <c r="D342" s="45">
        <v>30</v>
      </c>
      <c r="E342" s="48">
        <v>99.12</v>
      </c>
      <c r="F342" s="48">
        <f t="shared" ca="1" si="13"/>
        <v>2973.6000000000004</v>
      </c>
      <c r="G342" s="51"/>
      <c r="H342" s="51"/>
      <c r="I342" s="51"/>
      <c r="J342" s="51"/>
    </row>
    <row r="343" spans="1:10" s="33" customFormat="1" ht="13.5" customHeight="1" x14ac:dyDescent="0.2">
      <c r="A343" s="44">
        <v>42121601</v>
      </c>
      <c r="B343" s="45" t="str">
        <f t="shared" ca="1" si="12"/>
        <v>Productos gastrointestinales para uso veterinario</v>
      </c>
      <c r="C343" s="45" t="s">
        <v>46</v>
      </c>
      <c r="D343" s="45">
        <v>21</v>
      </c>
      <c r="E343" s="48">
        <v>2478</v>
      </c>
      <c r="F343" s="48">
        <f t="shared" ca="1" si="13"/>
        <v>52038</v>
      </c>
      <c r="G343" s="51"/>
      <c r="H343" s="51"/>
      <c r="I343" s="51"/>
      <c r="J343" s="51"/>
    </row>
    <row r="344" spans="1:10" s="33" customFormat="1" ht="13.5" customHeight="1" x14ac:dyDescent="0.2">
      <c r="A344" s="44">
        <v>42121601</v>
      </c>
      <c r="B344" s="45" t="str">
        <f t="shared" ca="1" si="12"/>
        <v>Productos gastrointestinales para uso veterinario</v>
      </c>
      <c r="C344" s="45" t="s">
        <v>46</v>
      </c>
      <c r="D344" s="45">
        <v>1</v>
      </c>
      <c r="E344" s="48">
        <v>1699.2</v>
      </c>
      <c r="F344" s="48">
        <f t="shared" ca="1" si="13"/>
        <v>1699.2</v>
      </c>
      <c r="G344" s="51"/>
      <c r="H344" s="51"/>
      <c r="I344" s="51"/>
      <c r="J344" s="51"/>
    </row>
    <row r="345" spans="1:10" s="33" customFormat="1" ht="13.5" customHeight="1" x14ac:dyDescent="0.2">
      <c r="A345" s="44">
        <v>42121601</v>
      </c>
      <c r="B345" s="45" t="str">
        <f t="shared" ca="1" si="12"/>
        <v>Productos gastrointestinales para uso veterinario</v>
      </c>
      <c r="C345" s="45" t="s">
        <v>46</v>
      </c>
      <c r="D345" s="45">
        <v>10</v>
      </c>
      <c r="E345" s="48">
        <v>1557.6</v>
      </c>
      <c r="F345" s="48">
        <f t="shared" ca="1" si="13"/>
        <v>15576</v>
      </c>
      <c r="G345" s="51"/>
      <c r="H345" s="51"/>
      <c r="I345" s="51"/>
      <c r="J345" s="51"/>
    </row>
    <row r="346" spans="1:10" s="33" customFormat="1" ht="13.5" customHeight="1" x14ac:dyDescent="0.2">
      <c r="A346" s="44">
        <v>42121601</v>
      </c>
      <c r="B346" s="45" t="str">
        <f t="shared" ca="1" si="12"/>
        <v>Productos gastrointestinales para uso veterinario</v>
      </c>
      <c r="C346" s="45" t="s">
        <v>46</v>
      </c>
      <c r="D346" s="45">
        <v>3</v>
      </c>
      <c r="E346" s="48">
        <v>1557.6</v>
      </c>
      <c r="F346" s="48">
        <f t="shared" ca="1" si="13"/>
        <v>4672.7999999999993</v>
      </c>
      <c r="G346" s="51"/>
      <c r="H346" s="51"/>
      <c r="I346" s="51"/>
      <c r="J346" s="51"/>
    </row>
    <row r="347" spans="1:10" s="33" customFormat="1" ht="13.5" customHeight="1" x14ac:dyDescent="0.2">
      <c r="A347" s="44">
        <v>42121601</v>
      </c>
      <c r="B347" s="45" t="str">
        <f t="shared" ca="1" si="12"/>
        <v>Productos gastrointestinales para uso veterinario</v>
      </c>
      <c r="C347" s="45" t="s">
        <v>46</v>
      </c>
      <c r="D347" s="45">
        <v>9</v>
      </c>
      <c r="E347" s="48">
        <v>1557.6</v>
      </c>
      <c r="F347" s="48">
        <f t="shared" ca="1" si="13"/>
        <v>14018.4</v>
      </c>
      <c r="G347" s="51"/>
      <c r="H347" s="51"/>
      <c r="I347" s="51"/>
      <c r="J347" s="51"/>
    </row>
    <row r="348" spans="1:10" s="33" customFormat="1" ht="13.5" customHeight="1" x14ac:dyDescent="0.2">
      <c r="A348" s="44">
        <v>42121601</v>
      </c>
      <c r="B348" s="45" t="str">
        <f t="shared" ca="1" si="12"/>
        <v>Productos gastrointestinales para uso veterinario</v>
      </c>
      <c r="C348" s="45" t="s">
        <v>46</v>
      </c>
      <c r="D348" s="45">
        <v>10</v>
      </c>
      <c r="E348" s="48">
        <v>1557.6</v>
      </c>
      <c r="F348" s="48">
        <f t="shared" ca="1" si="13"/>
        <v>15576</v>
      </c>
      <c r="G348" s="51"/>
      <c r="H348" s="51"/>
      <c r="I348" s="51"/>
      <c r="J348" s="51"/>
    </row>
    <row r="349" spans="1:10" s="33" customFormat="1" ht="13.5" customHeight="1" x14ac:dyDescent="0.2">
      <c r="A349" s="44">
        <v>42121601</v>
      </c>
      <c r="B349" s="45" t="str">
        <f t="shared" ca="1" si="12"/>
        <v>Productos gastrointestinales para uso veterinario</v>
      </c>
      <c r="C349" s="45" t="s">
        <v>46</v>
      </c>
      <c r="D349" s="45">
        <v>2</v>
      </c>
      <c r="E349" s="48">
        <v>2773</v>
      </c>
      <c r="F349" s="48">
        <f t="shared" ca="1" si="13"/>
        <v>5546</v>
      </c>
      <c r="G349" s="51"/>
      <c r="H349" s="51"/>
      <c r="I349" s="51"/>
      <c r="J349" s="51"/>
    </row>
    <row r="350" spans="1:10" s="33" customFormat="1" ht="13.5" customHeight="1" x14ac:dyDescent="0.2">
      <c r="A350" s="44">
        <v>42121601</v>
      </c>
      <c r="B350" s="45" t="str">
        <f t="shared" ca="1" si="12"/>
        <v>Productos gastrointestinales para uso veterinario</v>
      </c>
      <c r="C350" s="45" t="s">
        <v>46</v>
      </c>
      <c r="D350" s="45">
        <v>2</v>
      </c>
      <c r="E350" s="48">
        <v>2147.6</v>
      </c>
      <c r="F350" s="48">
        <f t="shared" ca="1" si="13"/>
        <v>4295.2</v>
      </c>
      <c r="G350" s="51"/>
      <c r="H350" s="51"/>
      <c r="I350" s="51"/>
      <c r="J350" s="51"/>
    </row>
    <row r="351" spans="1:10" s="33" customFormat="1" ht="13.5" customHeight="1" x14ac:dyDescent="0.2">
      <c r="A351" s="44">
        <v>42121601</v>
      </c>
      <c r="B351" s="45" t="str">
        <f t="shared" ca="1" si="12"/>
        <v>Productos gastrointestinales para uso veterinario</v>
      </c>
      <c r="C351" s="45" t="s">
        <v>46</v>
      </c>
      <c r="D351" s="45">
        <v>2</v>
      </c>
      <c r="E351" s="48">
        <v>2336.4</v>
      </c>
      <c r="F351" s="48">
        <f t="shared" ca="1" si="13"/>
        <v>4672.8</v>
      </c>
      <c r="G351" s="51"/>
      <c r="H351" s="51"/>
      <c r="I351" s="51"/>
      <c r="J351" s="51"/>
    </row>
    <row r="352" spans="1:10" s="33" customFormat="1" ht="13.5" customHeight="1" x14ac:dyDescent="0.2">
      <c r="A352" s="44">
        <v>42121601</v>
      </c>
      <c r="B352" s="45" t="str">
        <f t="shared" ca="1" si="12"/>
        <v>Productos gastrointestinales para uso veterinario</v>
      </c>
      <c r="C352" s="45" t="s">
        <v>46</v>
      </c>
      <c r="D352" s="45">
        <v>3</v>
      </c>
      <c r="E352" s="48">
        <v>778.8</v>
      </c>
      <c r="F352" s="48">
        <f t="shared" ca="1" si="13"/>
        <v>2336.3999999999996</v>
      </c>
      <c r="G352" s="51"/>
      <c r="H352" s="51"/>
      <c r="I352" s="51"/>
      <c r="J352" s="51"/>
    </row>
    <row r="353" spans="1:10" s="33" customFormat="1" ht="13.5" customHeight="1" x14ac:dyDescent="0.2">
      <c r="A353" s="44">
        <v>42121601</v>
      </c>
      <c r="B353" s="45" t="str">
        <f t="shared" ca="1" si="12"/>
        <v>Productos gastrointestinales para uso veterinario</v>
      </c>
      <c r="C353" s="45" t="s">
        <v>46</v>
      </c>
      <c r="D353" s="45">
        <v>5</v>
      </c>
      <c r="E353" s="48">
        <v>778.8</v>
      </c>
      <c r="F353" s="48">
        <f t="shared" ca="1" si="13"/>
        <v>3894</v>
      </c>
      <c r="G353" s="51"/>
      <c r="H353" s="51"/>
      <c r="I353" s="51"/>
      <c r="J353" s="51"/>
    </row>
    <row r="354" spans="1:10" s="33" customFormat="1" ht="13.5" customHeight="1" x14ac:dyDescent="0.2">
      <c r="A354" s="44">
        <v>42121601</v>
      </c>
      <c r="B354" s="45" t="str">
        <f t="shared" ca="1" si="12"/>
        <v>Productos gastrointestinales para uso veterinario</v>
      </c>
      <c r="C354" s="45" t="s">
        <v>46</v>
      </c>
      <c r="D354" s="45">
        <v>1</v>
      </c>
      <c r="E354" s="48">
        <v>7221.6</v>
      </c>
      <c r="F354" s="48">
        <f t="shared" ca="1" si="13"/>
        <v>7221.6</v>
      </c>
      <c r="G354" s="51"/>
      <c r="H354" s="51"/>
      <c r="I354" s="51"/>
      <c r="J354" s="51"/>
    </row>
    <row r="355" spans="1:10" s="33" customFormat="1" ht="13.5" customHeight="1" x14ac:dyDescent="0.2">
      <c r="A355" s="44">
        <v>42121601</v>
      </c>
      <c r="B355" s="45" t="str">
        <f t="shared" ca="1" si="12"/>
        <v>Productos gastrointestinales para uso veterinario</v>
      </c>
      <c r="C355" s="45" t="s">
        <v>46</v>
      </c>
      <c r="D355" s="45">
        <v>1</v>
      </c>
      <c r="E355" s="48">
        <v>2152.3200000000002</v>
      </c>
      <c r="F355" s="48">
        <f t="shared" ca="1" si="13"/>
        <v>2152.3200000000002</v>
      </c>
      <c r="G355" s="51"/>
      <c r="H355" s="51"/>
      <c r="I355" s="51"/>
      <c r="J355" s="51"/>
    </row>
    <row r="356" spans="1:10" s="33" customFormat="1" ht="13.5" customHeight="1" x14ac:dyDescent="0.2">
      <c r="A356" s="44">
        <v>42121601</v>
      </c>
      <c r="B356" s="45" t="str">
        <f t="shared" ca="1" si="12"/>
        <v>Productos gastrointestinales para uso veterinario</v>
      </c>
      <c r="C356" s="45" t="s">
        <v>46</v>
      </c>
      <c r="D356" s="45">
        <v>3</v>
      </c>
      <c r="E356" s="48">
        <v>1781.8</v>
      </c>
      <c r="F356" s="48">
        <f t="shared" ca="1" si="13"/>
        <v>5345.4</v>
      </c>
      <c r="G356" s="51"/>
      <c r="H356" s="51"/>
      <c r="I356" s="51"/>
      <c r="J356" s="51"/>
    </row>
    <row r="357" spans="1:10" s="33" customFormat="1" ht="13.5" customHeight="1" x14ac:dyDescent="0.2">
      <c r="A357" s="44">
        <v>42121601</v>
      </c>
      <c r="B357" s="45" t="str">
        <f t="shared" ca="1" si="12"/>
        <v>Productos gastrointestinales para uso veterinario</v>
      </c>
      <c r="C357" s="45" t="s">
        <v>46</v>
      </c>
      <c r="D357" s="45">
        <v>20</v>
      </c>
      <c r="E357" s="48">
        <v>590</v>
      </c>
      <c r="F357" s="48">
        <f t="shared" ca="1" si="13"/>
        <v>11800</v>
      </c>
      <c r="G357" s="51"/>
      <c r="H357" s="51"/>
      <c r="I357" s="51"/>
      <c r="J357" s="51"/>
    </row>
    <row r="358" spans="1:10" s="33" customFormat="1" ht="13.5" customHeight="1" x14ac:dyDescent="0.2">
      <c r="A358" s="44">
        <v>42121601</v>
      </c>
      <c r="B358" s="45" t="str">
        <f t="shared" ca="1" si="12"/>
        <v>Productos gastrointestinales para uso veterinario</v>
      </c>
      <c r="C358" s="45" t="s">
        <v>46</v>
      </c>
      <c r="D358" s="45">
        <v>4</v>
      </c>
      <c r="E358" s="48">
        <v>13216</v>
      </c>
      <c r="F358" s="48">
        <f t="shared" ca="1" si="13"/>
        <v>52864</v>
      </c>
      <c r="G358" s="51"/>
      <c r="H358" s="51"/>
      <c r="I358" s="51"/>
      <c r="J358" s="51"/>
    </row>
    <row r="359" spans="1:10" s="33" customFormat="1" ht="13.5" customHeight="1" x14ac:dyDescent="0.2">
      <c r="A359" s="44">
        <v>42121601</v>
      </c>
      <c r="B359" s="45" t="str">
        <f t="shared" ca="1" si="12"/>
        <v>Productos gastrointestinales para uso veterinario</v>
      </c>
      <c r="C359" s="45" t="s">
        <v>46</v>
      </c>
      <c r="D359" s="45">
        <v>20</v>
      </c>
      <c r="E359" s="48">
        <v>2336.4</v>
      </c>
      <c r="F359" s="48">
        <f t="shared" ca="1" si="13"/>
        <v>46728</v>
      </c>
      <c r="G359" s="51"/>
      <c r="H359" s="51"/>
      <c r="I359" s="51"/>
      <c r="J359" s="51"/>
    </row>
    <row r="360" spans="1:10" s="33" customFormat="1" ht="14.1" customHeight="1" x14ac:dyDescent="0.2">
      <c r="A360" s="51"/>
      <c r="B360" s="51"/>
      <c r="C360" s="51"/>
      <c r="D360" s="51"/>
      <c r="E360" s="49" t="s">
        <v>47</v>
      </c>
      <c r="F360" s="50">
        <f ca="1">SUM(Table316[MONTO TOTAL ESTIMADO])</f>
        <v>553224.12000000011</v>
      </c>
      <c r="G360" s="51"/>
      <c r="H360" s="51" t="str">
        <f>C329</f>
        <v>Bienes</v>
      </c>
      <c r="I360" s="51" t="str">
        <f>E329</f>
        <v>Sí</v>
      </c>
      <c r="J360" s="51" t="str">
        <f>D329</f>
        <v>Compras Menores</v>
      </c>
    </row>
    <row r="361" spans="1:10" s="33" customFormat="1" ht="14.1" customHeight="1" thickBot="1" x14ac:dyDescent="0.3"/>
    <row r="362" spans="1:10" s="33" customFormat="1" ht="33.75" customHeight="1" thickBot="1" x14ac:dyDescent="0.25">
      <c r="A362" s="34" t="s">
        <v>18</v>
      </c>
      <c r="B362" s="34" t="s">
        <v>19</v>
      </c>
      <c r="C362" s="34" t="s">
        <v>20</v>
      </c>
      <c r="D362" s="34" t="s">
        <v>21</v>
      </c>
      <c r="E362" s="34" t="s">
        <v>22</v>
      </c>
      <c r="F362" s="34" t="s">
        <v>23</v>
      </c>
      <c r="G362" s="51"/>
      <c r="H362" s="51"/>
      <c r="I362" s="51"/>
      <c r="J362" s="51"/>
    </row>
    <row r="363" spans="1:10" s="33" customFormat="1" ht="13.5" customHeight="1" thickBot="1" x14ac:dyDescent="0.25">
      <c r="A363" s="35" t="s">
        <v>75</v>
      </c>
      <c r="B363" s="35" t="s">
        <v>76</v>
      </c>
      <c r="C363" s="35" t="s">
        <v>50</v>
      </c>
      <c r="D363" s="35" t="s">
        <v>77</v>
      </c>
      <c r="E363" s="35" t="s">
        <v>54</v>
      </c>
      <c r="F363" s="35"/>
      <c r="G363" s="51"/>
      <c r="H363" s="51"/>
      <c r="I363" s="51"/>
      <c r="J363" s="51"/>
    </row>
    <row r="364" spans="1:10" s="33" customFormat="1" ht="14.1" customHeight="1" thickBot="1" x14ac:dyDescent="0.25">
      <c r="A364" s="36" t="s">
        <v>29</v>
      </c>
      <c r="B364" s="37" t="s">
        <v>30</v>
      </c>
      <c r="C364" s="52">
        <v>45009</v>
      </c>
      <c r="D364" s="36" t="s">
        <v>31</v>
      </c>
      <c r="E364" s="37" t="s">
        <v>32</v>
      </c>
      <c r="F364" s="35" t="s">
        <v>33</v>
      </c>
      <c r="G364" s="51"/>
      <c r="H364" s="51"/>
      <c r="I364" s="51"/>
      <c r="J364" s="51"/>
    </row>
    <row r="365" spans="1:10" s="33" customFormat="1" ht="14.1" customHeight="1" thickBot="1" x14ac:dyDescent="0.25">
      <c r="A365" s="41"/>
      <c r="B365" s="37" t="s">
        <v>34</v>
      </c>
      <c r="C365" s="53">
        <f>IF(C364="","",IF(AND(MONTH(C364)&gt;=1,MONTH(C364)&lt;=3),1,IF(AND(MONTH(C364)&gt;=4,MONTH(C364)&lt;=6),2,IF(AND(MONTH(C364)&gt;=7,MONTH(C364)&lt;=9),3,4))))</f>
        <v>1</v>
      </c>
      <c r="D365" s="41"/>
      <c r="E365" s="37" t="s">
        <v>35</v>
      </c>
      <c r="F365" s="35" t="s">
        <v>36</v>
      </c>
      <c r="G365" s="51"/>
      <c r="H365" s="51"/>
      <c r="I365" s="51"/>
      <c r="J365" s="51"/>
    </row>
    <row r="366" spans="1:10" s="33" customFormat="1" ht="14.1" customHeight="1" thickBot="1" x14ac:dyDescent="0.25">
      <c r="A366" s="41"/>
      <c r="B366" s="37" t="s">
        <v>37</v>
      </c>
      <c r="C366" s="52">
        <v>45009</v>
      </c>
      <c r="D366" s="41"/>
      <c r="E366" s="37" t="s">
        <v>38</v>
      </c>
      <c r="F366" s="35" t="s">
        <v>36</v>
      </c>
      <c r="G366" s="51"/>
      <c r="H366" s="51"/>
      <c r="I366" s="51"/>
      <c r="J366" s="51"/>
    </row>
    <row r="367" spans="1:10" s="33" customFormat="1" ht="14.1" customHeight="1" thickBot="1" x14ac:dyDescent="0.25">
      <c r="A367" s="41"/>
      <c r="B367" s="37" t="s">
        <v>34</v>
      </c>
      <c r="C367" s="53">
        <f>IF(C366="","",IF(AND(MONTH(C366)&gt;=1,MONTH(C366)&lt;=3),1,IF(AND(MONTH(C366)&gt;=4,MONTH(C366)&lt;=6),2,IF(AND(MONTH(C366)&gt;=7,MONTH(C366)&lt;=9),3,4))))</f>
        <v>1</v>
      </c>
      <c r="D367" s="41"/>
      <c r="E367" s="37" t="s">
        <v>39</v>
      </c>
      <c r="F367" s="35" t="s">
        <v>36</v>
      </c>
      <c r="G367" s="51"/>
      <c r="H367" s="51"/>
      <c r="I367" s="51"/>
      <c r="J367" s="51"/>
    </row>
    <row r="368" spans="1:10" s="33" customFormat="1" ht="14.1" customHeight="1" thickBot="1" x14ac:dyDescent="0.25">
      <c r="A368" s="51"/>
      <c r="B368" s="51"/>
      <c r="C368" s="51"/>
      <c r="D368" s="51"/>
      <c r="E368" s="51"/>
      <c r="F368" s="51"/>
      <c r="G368" s="51"/>
      <c r="H368" s="51"/>
      <c r="I368" s="51"/>
      <c r="J368" s="51"/>
    </row>
    <row r="369" spans="1:10" s="33" customFormat="1" ht="14.1" customHeight="1" thickBot="1" x14ac:dyDescent="0.25">
      <c r="A369" s="43" t="s">
        <v>40</v>
      </c>
      <c r="B369" s="43" t="s">
        <v>41</v>
      </c>
      <c r="C369" s="43" t="s">
        <v>42</v>
      </c>
      <c r="D369" s="43" t="s">
        <v>43</v>
      </c>
      <c r="E369" s="43" t="s">
        <v>44</v>
      </c>
      <c r="F369" s="43" t="s">
        <v>45</v>
      </c>
      <c r="G369" s="51"/>
      <c r="H369" s="51"/>
      <c r="I369" s="51"/>
      <c r="J369" s="51"/>
    </row>
    <row r="370" spans="1:10" s="33" customFormat="1" ht="13.5" customHeight="1" x14ac:dyDescent="0.2">
      <c r="A370" s="44">
        <v>70122009</v>
      </c>
      <c r="B370" s="45" t="str">
        <f ca="1">IFERROR(INDEX(UNSPSCDes,MATCH(INDIRECT(ADDRESS(ROW(),COLUMN()-1,4)),UNSPSCCode,0)),"")</f>
        <v>Servicios hospitalarios para animales</v>
      </c>
      <c r="C370" s="44" t="s">
        <v>46</v>
      </c>
      <c r="D370" s="44">
        <v>1</v>
      </c>
      <c r="E370" s="47">
        <v>85000</v>
      </c>
      <c r="F370" s="48">
        <f ca="1">INDIRECT(ADDRESS(ROW(),COLUMN()-2,4))*INDIRECT(ADDRESS(ROW(),COLUMN()-1,4))</f>
        <v>85000</v>
      </c>
      <c r="G370" s="51"/>
      <c r="H370" s="51"/>
      <c r="I370" s="51"/>
      <c r="J370" s="51"/>
    </row>
    <row r="371" spans="1:10" s="33" customFormat="1" ht="14.1" customHeight="1" x14ac:dyDescent="0.2">
      <c r="A371" s="51"/>
      <c r="B371" s="51"/>
      <c r="C371" s="51"/>
      <c r="D371" s="51"/>
      <c r="E371" s="49" t="s">
        <v>47</v>
      </c>
      <c r="F371" s="50">
        <f ca="1">SUM(Table314[MONTO TOTAL ESTIMADO])</f>
        <v>85000</v>
      </c>
      <c r="G371" s="51"/>
      <c r="H371" s="51" t="str">
        <f>C363</f>
        <v>Servicios</v>
      </c>
      <c r="I371" s="51" t="str">
        <f>E363</f>
        <v>Sí</v>
      </c>
      <c r="J371" s="51" t="str">
        <f>D363</f>
        <v>Compras por debajo del Umbral</v>
      </c>
    </row>
    <row r="372" spans="1:10" s="33" customFormat="1" ht="14.1" customHeight="1" thickBot="1" x14ac:dyDescent="0.3"/>
    <row r="373" spans="1:10" s="33" customFormat="1" ht="33.75" customHeight="1" thickBot="1" x14ac:dyDescent="0.25">
      <c r="A373" s="34" t="s">
        <v>18</v>
      </c>
      <c r="B373" s="34" t="s">
        <v>19</v>
      </c>
      <c r="C373" s="34" t="s">
        <v>20</v>
      </c>
      <c r="D373" s="34" t="s">
        <v>21</v>
      </c>
      <c r="E373" s="34" t="s">
        <v>22</v>
      </c>
      <c r="F373" s="34" t="s">
        <v>23</v>
      </c>
      <c r="G373" s="51"/>
      <c r="H373" s="51"/>
      <c r="I373" s="51"/>
      <c r="J373" s="51"/>
    </row>
    <row r="374" spans="1:10" s="33" customFormat="1" ht="13.5" customHeight="1" thickBot="1" x14ac:dyDescent="0.25">
      <c r="A374" s="35" t="s">
        <v>78</v>
      </c>
      <c r="B374" s="35" t="s">
        <v>79</v>
      </c>
      <c r="C374" s="35" t="s">
        <v>26</v>
      </c>
      <c r="D374" s="35" t="s">
        <v>58</v>
      </c>
      <c r="E374" s="35" t="s">
        <v>54</v>
      </c>
      <c r="F374" s="35"/>
      <c r="G374" s="51"/>
      <c r="H374" s="51"/>
      <c r="I374" s="51"/>
      <c r="J374" s="51"/>
    </row>
    <row r="375" spans="1:10" s="33" customFormat="1" ht="14.1" customHeight="1" thickBot="1" x14ac:dyDescent="0.25">
      <c r="A375" s="36" t="s">
        <v>29</v>
      </c>
      <c r="B375" s="37" t="s">
        <v>30</v>
      </c>
      <c r="C375" s="52">
        <v>45215</v>
      </c>
      <c r="D375" s="36" t="s">
        <v>31</v>
      </c>
      <c r="E375" s="37" t="s">
        <v>32</v>
      </c>
      <c r="F375" s="35" t="s">
        <v>33</v>
      </c>
      <c r="G375" s="51"/>
      <c r="H375" s="51"/>
      <c r="I375" s="51"/>
      <c r="J375" s="51"/>
    </row>
    <row r="376" spans="1:10" s="33" customFormat="1" ht="14.1" customHeight="1" thickBot="1" x14ac:dyDescent="0.25">
      <c r="A376" s="41"/>
      <c r="B376" s="37" t="s">
        <v>34</v>
      </c>
      <c r="C376" s="53">
        <f>IF(C375="","",IF(AND(MONTH(C375)&gt;=1,MONTH(C375)&lt;=3),1,IF(AND(MONTH(C375)&gt;=4,MONTH(C375)&lt;=6),2,IF(AND(MONTH(C375)&gt;=7,MONTH(C375)&lt;=9),3,4))))</f>
        <v>4</v>
      </c>
      <c r="D376" s="41"/>
      <c r="E376" s="37" t="s">
        <v>35</v>
      </c>
      <c r="F376" s="35" t="s">
        <v>36</v>
      </c>
      <c r="G376" s="51"/>
      <c r="H376" s="51"/>
      <c r="I376" s="51"/>
      <c r="J376" s="51"/>
    </row>
    <row r="377" spans="1:10" s="33" customFormat="1" ht="14.1" customHeight="1" thickBot="1" x14ac:dyDescent="0.25">
      <c r="A377" s="41"/>
      <c r="B377" s="37" t="s">
        <v>37</v>
      </c>
      <c r="C377" s="52">
        <v>45219</v>
      </c>
      <c r="D377" s="41"/>
      <c r="E377" s="37" t="s">
        <v>38</v>
      </c>
      <c r="F377" s="35" t="s">
        <v>36</v>
      </c>
      <c r="G377" s="51"/>
      <c r="H377" s="51"/>
      <c r="I377" s="51"/>
      <c r="J377" s="51"/>
    </row>
    <row r="378" spans="1:10" s="33" customFormat="1" ht="14.1" customHeight="1" thickBot="1" x14ac:dyDescent="0.25">
      <c r="A378" s="41"/>
      <c r="B378" s="37" t="s">
        <v>34</v>
      </c>
      <c r="C378" s="53">
        <f>IF(C377="","",IF(AND(MONTH(C377)&gt;=1,MONTH(C377)&lt;=3),1,IF(AND(MONTH(C377)&gt;=4,MONTH(C377)&lt;=6),2,IF(AND(MONTH(C377)&gt;=7,MONTH(C377)&lt;=9),3,4))))</f>
        <v>4</v>
      </c>
      <c r="D378" s="41"/>
      <c r="E378" s="37" t="s">
        <v>39</v>
      </c>
      <c r="F378" s="35" t="s">
        <v>36</v>
      </c>
      <c r="G378" s="51"/>
      <c r="H378" s="51"/>
      <c r="I378" s="51"/>
      <c r="J378" s="51"/>
    </row>
    <row r="379" spans="1:10" s="33" customFormat="1" ht="14.1" customHeight="1" thickBot="1" x14ac:dyDescent="0.25">
      <c r="A379" s="51"/>
      <c r="B379" s="51"/>
      <c r="C379" s="51"/>
      <c r="D379" s="51"/>
      <c r="E379" s="51"/>
      <c r="F379" s="51"/>
      <c r="G379" s="51"/>
      <c r="H379" s="51"/>
      <c r="I379" s="51"/>
      <c r="J379" s="51"/>
    </row>
    <row r="380" spans="1:10" s="33" customFormat="1" ht="14.1" customHeight="1" thickBot="1" x14ac:dyDescent="0.25">
      <c r="A380" s="43" t="s">
        <v>40</v>
      </c>
      <c r="B380" s="43" t="s">
        <v>41</v>
      </c>
      <c r="C380" s="43" t="s">
        <v>42</v>
      </c>
      <c r="D380" s="43" t="s">
        <v>43</v>
      </c>
      <c r="E380" s="43" t="s">
        <v>44</v>
      </c>
      <c r="F380" s="43" t="s">
        <v>45</v>
      </c>
      <c r="G380" s="51"/>
      <c r="H380" s="51"/>
      <c r="I380" s="51"/>
      <c r="J380" s="51"/>
    </row>
    <row r="381" spans="1:10" s="33" customFormat="1" ht="13.5" customHeight="1" x14ac:dyDescent="0.2">
      <c r="A381" s="44">
        <v>42121601</v>
      </c>
      <c r="B381" s="45" t="str">
        <f t="shared" ref="B381:B404" ca="1" si="14">IFERROR(INDEX(UNSPSCDes,MATCH(INDIRECT(ADDRESS(ROW(),COLUMN()-1,4)),UNSPSCCode,0)),"")</f>
        <v>Productos gastrointestinales para uso veterinario</v>
      </c>
      <c r="C381" s="45" t="s">
        <v>46</v>
      </c>
      <c r="D381" s="45">
        <v>10</v>
      </c>
      <c r="E381" s="48">
        <v>99.12</v>
      </c>
      <c r="F381" s="48">
        <f t="shared" ref="F381:F404" ca="1" si="15">INDIRECT(ADDRESS(ROW(),COLUMN()-2,4))*INDIRECT(ADDRESS(ROW(),COLUMN()-1,4))</f>
        <v>991.2</v>
      </c>
      <c r="G381" s="51"/>
      <c r="H381" s="51"/>
      <c r="I381" s="51"/>
      <c r="J381" s="51"/>
    </row>
    <row r="382" spans="1:10" s="33" customFormat="1" ht="13.5" customHeight="1" x14ac:dyDescent="0.2">
      <c r="A382" s="44">
        <v>42121601</v>
      </c>
      <c r="B382" s="45" t="str">
        <f t="shared" ca="1" si="14"/>
        <v>Productos gastrointestinales para uso veterinario</v>
      </c>
      <c r="C382" s="45" t="s">
        <v>46</v>
      </c>
      <c r="D382" s="45">
        <v>375</v>
      </c>
      <c r="E382" s="48">
        <v>212.4</v>
      </c>
      <c r="F382" s="48">
        <f t="shared" ca="1" si="15"/>
        <v>79650</v>
      </c>
      <c r="G382" s="51"/>
      <c r="H382" s="51"/>
      <c r="I382" s="51"/>
      <c r="J382" s="51"/>
    </row>
    <row r="383" spans="1:10" s="33" customFormat="1" ht="13.5" customHeight="1" x14ac:dyDescent="0.2">
      <c r="A383" s="44">
        <v>42121601</v>
      </c>
      <c r="B383" s="45" t="str">
        <f t="shared" ca="1" si="14"/>
        <v>Productos gastrointestinales para uso veterinario</v>
      </c>
      <c r="C383" s="45" t="s">
        <v>46</v>
      </c>
      <c r="D383" s="45">
        <v>36</v>
      </c>
      <c r="E383" s="48">
        <v>5852.8</v>
      </c>
      <c r="F383" s="48">
        <f t="shared" ca="1" si="15"/>
        <v>210700.80000000002</v>
      </c>
      <c r="G383" s="51"/>
      <c r="H383" s="51"/>
      <c r="I383" s="51"/>
      <c r="J383" s="51"/>
    </row>
    <row r="384" spans="1:10" s="33" customFormat="1" ht="13.5" customHeight="1" x14ac:dyDescent="0.2">
      <c r="A384" s="44">
        <v>42121601</v>
      </c>
      <c r="B384" s="45" t="str">
        <f t="shared" ca="1" si="14"/>
        <v>Productos gastrointestinales para uso veterinario</v>
      </c>
      <c r="C384" s="45" t="s">
        <v>46</v>
      </c>
      <c r="D384" s="45">
        <v>3</v>
      </c>
      <c r="E384" s="48">
        <v>1947</v>
      </c>
      <c r="F384" s="48">
        <f t="shared" ca="1" si="15"/>
        <v>5841</v>
      </c>
      <c r="G384" s="51"/>
      <c r="H384" s="51"/>
      <c r="I384" s="51"/>
      <c r="J384" s="51"/>
    </row>
    <row r="385" spans="1:10" s="33" customFormat="1" ht="13.5" customHeight="1" x14ac:dyDescent="0.2">
      <c r="A385" s="44">
        <v>42121601</v>
      </c>
      <c r="B385" s="45" t="str">
        <f t="shared" ca="1" si="14"/>
        <v>Productos gastrointestinales para uso veterinario</v>
      </c>
      <c r="C385" s="45" t="s">
        <v>46</v>
      </c>
      <c r="D385" s="45">
        <v>1</v>
      </c>
      <c r="E385" s="48">
        <v>1640.2</v>
      </c>
      <c r="F385" s="48">
        <f t="shared" ca="1" si="15"/>
        <v>1640.2</v>
      </c>
      <c r="G385" s="51"/>
      <c r="H385" s="51"/>
      <c r="I385" s="51"/>
      <c r="J385" s="51"/>
    </row>
    <row r="386" spans="1:10" s="33" customFormat="1" ht="13.5" customHeight="1" x14ac:dyDescent="0.2">
      <c r="A386" s="44">
        <v>42121601</v>
      </c>
      <c r="B386" s="45" t="str">
        <f t="shared" ca="1" si="14"/>
        <v>Productos gastrointestinales para uso veterinario</v>
      </c>
      <c r="C386" s="45" t="s">
        <v>46</v>
      </c>
      <c r="D386" s="45">
        <v>10</v>
      </c>
      <c r="E386" s="48">
        <v>99.12</v>
      </c>
      <c r="F386" s="48">
        <f t="shared" ca="1" si="15"/>
        <v>991.2</v>
      </c>
      <c r="G386" s="51"/>
      <c r="H386" s="51"/>
      <c r="I386" s="51"/>
      <c r="J386" s="51"/>
    </row>
    <row r="387" spans="1:10" s="33" customFormat="1" ht="13.5" customHeight="1" x14ac:dyDescent="0.2">
      <c r="A387" s="44">
        <v>42121601</v>
      </c>
      <c r="B387" s="45" t="str">
        <f t="shared" ca="1" si="14"/>
        <v>Productos gastrointestinales para uso veterinario</v>
      </c>
      <c r="C387" s="45" t="s">
        <v>46</v>
      </c>
      <c r="D387" s="45">
        <v>30</v>
      </c>
      <c r="E387" s="48">
        <v>99.12</v>
      </c>
      <c r="F387" s="48">
        <f t="shared" ca="1" si="15"/>
        <v>2973.6000000000004</v>
      </c>
      <c r="G387" s="51"/>
      <c r="H387" s="51"/>
      <c r="I387" s="51"/>
      <c r="J387" s="51"/>
    </row>
    <row r="388" spans="1:10" s="33" customFormat="1" ht="13.5" customHeight="1" x14ac:dyDescent="0.2">
      <c r="A388" s="44">
        <v>42121601</v>
      </c>
      <c r="B388" s="45" t="str">
        <f t="shared" ca="1" si="14"/>
        <v>Productos gastrointestinales para uso veterinario</v>
      </c>
      <c r="C388" s="45" t="s">
        <v>46</v>
      </c>
      <c r="D388" s="45">
        <v>21</v>
      </c>
      <c r="E388" s="48">
        <v>2478</v>
      </c>
      <c r="F388" s="48">
        <f t="shared" ca="1" si="15"/>
        <v>52038</v>
      </c>
      <c r="G388" s="51"/>
      <c r="H388" s="51"/>
      <c r="I388" s="51"/>
      <c r="J388" s="51"/>
    </row>
    <row r="389" spans="1:10" s="33" customFormat="1" ht="13.5" customHeight="1" x14ac:dyDescent="0.2">
      <c r="A389" s="44">
        <v>42121601</v>
      </c>
      <c r="B389" s="45" t="str">
        <f t="shared" ca="1" si="14"/>
        <v>Productos gastrointestinales para uso veterinario</v>
      </c>
      <c r="C389" s="45" t="s">
        <v>46</v>
      </c>
      <c r="D389" s="45">
        <v>1</v>
      </c>
      <c r="E389" s="48">
        <v>1699.2</v>
      </c>
      <c r="F389" s="48">
        <f t="shared" ca="1" si="15"/>
        <v>1699.2</v>
      </c>
      <c r="G389" s="51"/>
      <c r="H389" s="51"/>
      <c r="I389" s="51"/>
      <c r="J389" s="51"/>
    </row>
    <row r="390" spans="1:10" s="33" customFormat="1" ht="13.5" customHeight="1" x14ac:dyDescent="0.2">
      <c r="A390" s="44">
        <v>42121601</v>
      </c>
      <c r="B390" s="45" t="str">
        <f t="shared" ca="1" si="14"/>
        <v>Productos gastrointestinales para uso veterinario</v>
      </c>
      <c r="C390" s="45" t="s">
        <v>46</v>
      </c>
      <c r="D390" s="45">
        <v>10</v>
      </c>
      <c r="E390" s="48">
        <v>1557.6</v>
      </c>
      <c r="F390" s="48">
        <f t="shared" ca="1" si="15"/>
        <v>15576</v>
      </c>
      <c r="G390" s="51"/>
      <c r="H390" s="51"/>
      <c r="I390" s="51"/>
      <c r="J390" s="51"/>
    </row>
    <row r="391" spans="1:10" s="33" customFormat="1" ht="13.5" customHeight="1" x14ac:dyDescent="0.2">
      <c r="A391" s="44">
        <v>42121601</v>
      </c>
      <c r="B391" s="45" t="str">
        <f t="shared" ca="1" si="14"/>
        <v>Productos gastrointestinales para uso veterinario</v>
      </c>
      <c r="C391" s="45" t="s">
        <v>46</v>
      </c>
      <c r="D391" s="45">
        <v>3</v>
      </c>
      <c r="E391" s="48">
        <v>1557.6</v>
      </c>
      <c r="F391" s="48">
        <f t="shared" ca="1" si="15"/>
        <v>4672.7999999999993</v>
      </c>
      <c r="G391" s="51"/>
      <c r="H391" s="51"/>
      <c r="I391" s="51"/>
      <c r="J391" s="51"/>
    </row>
    <row r="392" spans="1:10" s="33" customFormat="1" ht="13.5" customHeight="1" x14ac:dyDescent="0.2">
      <c r="A392" s="44">
        <v>42121601</v>
      </c>
      <c r="B392" s="45" t="str">
        <f t="shared" ca="1" si="14"/>
        <v>Productos gastrointestinales para uso veterinario</v>
      </c>
      <c r="C392" s="45" t="s">
        <v>46</v>
      </c>
      <c r="D392" s="45">
        <v>9</v>
      </c>
      <c r="E392" s="48">
        <v>1557.6</v>
      </c>
      <c r="F392" s="48">
        <f t="shared" ca="1" si="15"/>
        <v>14018.4</v>
      </c>
      <c r="G392" s="51"/>
      <c r="H392" s="51"/>
      <c r="I392" s="51"/>
      <c r="J392" s="51"/>
    </row>
    <row r="393" spans="1:10" s="33" customFormat="1" ht="13.5" customHeight="1" x14ac:dyDescent="0.2">
      <c r="A393" s="44">
        <v>42121601</v>
      </c>
      <c r="B393" s="45" t="str">
        <f t="shared" ca="1" si="14"/>
        <v>Productos gastrointestinales para uso veterinario</v>
      </c>
      <c r="C393" s="45" t="s">
        <v>46</v>
      </c>
      <c r="D393" s="45">
        <v>10</v>
      </c>
      <c r="E393" s="48">
        <v>1557.6</v>
      </c>
      <c r="F393" s="48">
        <f t="shared" ca="1" si="15"/>
        <v>15576</v>
      </c>
      <c r="G393" s="51"/>
      <c r="H393" s="51"/>
      <c r="I393" s="51"/>
      <c r="J393" s="51"/>
    </row>
    <row r="394" spans="1:10" s="33" customFormat="1" ht="13.5" customHeight="1" x14ac:dyDescent="0.2">
      <c r="A394" s="44">
        <v>42121601</v>
      </c>
      <c r="B394" s="45" t="str">
        <f t="shared" ca="1" si="14"/>
        <v>Productos gastrointestinales para uso veterinario</v>
      </c>
      <c r="C394" s="45" t="s">
        <v>46</v>
      </c>
      <c r="D394" s="45">
        <v>2</v>
      </c>
      <c r="E394" s="48">
        <v>2773</v>
      </c>
      <c r="F394" s="48">
        <f t="shared" ca="1" si="15"/>
        <v>5546</v>
      </c>
      <c r="G394" s="51"/>
      <c r="H394" s="51"/>
      <c r="I394" s="51"/>
      <c r="J394" s="51"/>
    </row>
    <row r="395" spans="1:10" s="33" customFormat="1" ht="13.5" customHeight="1" x14ac:dyDescent="0.2">
      <c r="A395" s="44">
        <v>42121601</v>
      </c>
      <c r="B395" s="45" t="str">
        <f t="shared" ca="1" si="14"/>
        <v>Productos gastrointestinales para uso veterinario</v>
      </c>
      <c r="C395" s="45" t="s">
        <v>46</v>
      </c>
      <c r="D395" s="45">
        <v>2</v>
      </c>
      <c r="E395" s="48">
        <v>2147.6</v>
      </c>
      <c r="F395" s="48">
        <f t="shared" ca="1" si="15"/>
        <v>4295.2</v>
      </c>
      <c r="G395" s="51"/>
      <c r="H395" s="51"/>
      <c r="I395" s="51"/>
      <c r="J395" s="51"/>
    </row>
    <row r="396" spans="1:10" s="33" customFormat="1" ht="13.5" customHeight="1" x14ac:dyDescent="0.2">
      <c r="A396" s="44">
        <v>42121601</v>
      </c>
      <c r="B396" s="45" t="str">
        <f t="shared" ca="1" si="14"/>
        <v>Productos gastrointestinales para uso veterinario</v>
      </c>
      <c r="C396" s="45" t="s">
        <v>46</v>
      </c>
      <c r="D396" s="45">
        <v>2</v>
      </c>
      <c r="E396" s="48">
        <v>2336.4</v>
      </c>
      <c r="F396" s="48">
        <f t="shared" ca="1" si="15"/>
        <v>4672.8</v>
      </c>
      <c r="G396" s="51"/>
      <c r="H396" s="51"/>
      <c r="I396" s="51"/>
      <c r="J396" s="51"/>
    </row>
    <row r="397" spans="1:10" s="33" customFormat="1" ht="13.5" customHeight="1" x14ac:dyDescent="0.2">
      <c r="A397" s="44">
        <v>42121601</v>
      </c>
      <c r="B397" s="45" t="str">
        <f t="shared" ca="1" si="14"/>
        <v>Productos gastrointestinales para uso veterinario</v>
      </c>
      <c r="C397" s="45" t="s">
        <v>46</v>
      </c>
      <c r="D397" s="45">
        <v>3</v>
      </c>
      <c r="E397" s="48">
        <v>778.8</v>
      </c>
      <c r="F397" s="48">
        <f t="shared" ca="1" si="15"/>
        <v>2336.3999999999996</v>
      </c>
      <c r="G397" s="51"/>
      <c r="H397" s="51"/>
      <c r="I397" s="51"/>
      <c r="J397" s="51"/>
    </row>
    <row r="398" spans="1:10" s="33" customFormat="1" ht="13.5" customHeight="1" x14ac:dyDescent="0.2">
      <c r="A398" s="44">
        <v>42121601</v>
      </c>
      <c r="B398" s="45" t="str">
        <f t="shared" ca="1" si="14"/>
        <v>Productos gastrointestinales para uso veterinario</v>
      </c>
      <c r="C398" s="45" t="s">
        <v>46</v>
      </c>
      <c r="D398" s="45">
        <v>5</v>
      </c>
      <c r="E398" s="48">
        <v>778.8</v>
      </c>
      <c r="F398" s="48">
        <f t="shared" ca="1" si="15"/>
        <v>3894</v>
      </c>
      <c r="G398" s="51"/>
      <c r="H398" s="51"/>
      <c r="I398" s="51"/>
      <c r="J398" s="51"/>
    </row>
    <row r="399" spans="1:10" s="33" customFormat="1" ht="13.5" customHeight="1" x14ac:dyDescent="0.2">
      <c r="A399" s="44">
        <v>42121601</v>
      </c>
      <c r="B399" s="45" t="str">
        <f t="shared" ca="1" si="14"/>
        <v>Productos gastrointestinales para uso veterinario</v>
      </c>
      <c r="C399" s="45" t="s">
        <v>46</v>
      </c>
      <c r="D399" s="45">
        <v>1</v>
      </c>
      <c r="E399" s="48">
        <v>7221.6</v>
      </c>
      <c r="F399" s="48">
        <f t="shared" ca="1" si="15"/>
        <v>7221.6</v>
      </c>
      <c r="G399" s="51"/>
      <c r="H399" s="51"/>
      <c r="I399" s="51"/>
      <c r="J399" s="51"/>
    </row>
    <row r="400" spans="1:10" s="33" customFormat="1" ht="13.5" customHeight="1" x14ac:dyDescent="0.2">
      <c r="A400" s="44">
        <v>42121601</v>
      </c>
      <c r="B400" s="45" t="str">
        <f t="shared" ca="1" si="14"/>
        <v>Productos gastrointestinales para uso veterinario</v>
      </c>
      <c r="C400" s="45" t="s">
        <v>46</v>
      </c>
      <c r="D400" s="45">
        <v>1</v>
      </c>
      <c r="E400" s="48">
        <v>2152.3200000000002</v>
      </c>
      <c r="F400" s="48">
        <f t="shared" ca="1" si="15"/>
        <v>2152.3200000000002</v>
      </c>
      <c r="G400" s="51"/>
      <c r="H400" s="51"/>
      <c r="I400" s="51"/>
      <c r="J400" s="51"/>
    </row>
    <row r="401" spans="1:10" s="33" customFormat="1" ht="13.5" customHeight="1" x14ac:dyDescent="0.2">
      <c r="A401" s="44">
        <v>42121601</v>
      </c>
      <c r="B401" s="45" t="str">
        <f t="shared" ca="1" si="14"/>
        <v>Productos gastrointestinales para uso veterinario</v>
      </c>
      <c r="C401" s="45" t="s">
        <v>46</v>
      </c>
      <c r="D401" s="45">
        <v>3</v>
      </c>
      <c r="E401" s="48">
        <v>1781.8</v>
      </c>
      <c r="F401" s="48">
        <f t="shared" ca="1" si="15"/>
        <v>5345.4</v>
      </c>
      <c r="G401" s="51"/>
      <c r="H401" s="51"/>
      <c r="I401" s="51"/>
      <c r="J401" s="51"/>
    </row>
    <row r="402" spans="1:10" s="33" customFormat="1" ht="13.5" customHeight="1" x14ac:dyDescent="0.2">
      <c r="A402" s="44">
        <v>42121601</v>
      </c>
      <c r="B402" s="45" t="str">
        <f t="shared" ca="1" si="14"/>
        <v>Productos gastrointestinales para uso veterinario</v>
      </c>
      <c r="C402" s="45" t="s">
        <v>46</v>
      </c>
      <c r="D402" s="45">
        <v>20</v>
      </c>
      <c r="E402" s="48">
        <v>590</v>
      </c>
      <c r="F402" s="48">
        <f t="shared" ca="1" si="15"/>
        <v>11800</v>
      </c>
      <c r="G402" s="51"/>
      <c r="H402" s="51"/>
      <c r="I402" s="51"/>
      <c r="J402" s="51"/>
    </row>
    <row r="403" spans="1:10" s="33" customFormat="1" ht="13.5" customHeight="1" x14ac:dyDescent="0.2">
      <c r="A403" s="44">
        <v>42121601</v>
      </c>
      <c r="B403" s="45" t="str">
        <f t="shared" ca="1" si="14"/>
        <v>Productos gastrointestinales para uso veterinario</v>
      </c>
      <c r="C403" s="45" t="s">
        <v>46</v>
      </c>
      <c r="D403" s="45">
        <v>4</v>
      </c>
      <c r="E403" s="48">
        <v>13216</v>
      </c>
      <c r="F403" s="48">
        <f t="shared" ca="1" si="15"/>
        <v>52864</v>
      </c>
      <c r="G403" s="51"/>
      <c r="H403" s="51"/>
      <c r="I403" s="51"/>
      <c r="J403" s="51"/>
    </row>
    <row r="404" spans="1:10" s="33" customFormat="1" ht="13.5" customHeight="1" x14ac:dyDescent="0.2">
      <c r="A404" s="44">
        <v>42121601</v>
      </c>
      <c r="B404" s="45" t="str">
        <f t="shared" ca="1" si="14"/>
        <v>Productos gastrointestinales para uso veterinario</v>
      </c>
      <c r="C404" s="45" t="s">
        <v>46</v>
      </c>
      <c r="D404" s="45">
        <v>20</v>
      </c>
      <c r="E404" s="48">
        <v>2336.4</v>
      </c>
      <c r="F404" s="48">
        <f t="shared" ca="1" si="15"/>
        <v>46728</v>
      </c>
      <c r="G404" s="51"/>
      <c r="H404" s="51"/>
      <c r="I404" s="51"/>
      <c r="J404" s="51"/>
    </row>
    <row r="405" spans="1:10" s="33" customFormat="1" ht="14.1" customHeight="1" x14ac:dyDescent="0.2">
      <c r="A405" s="51"/>
      <c r="B405" s="51"/>
      <c r="C405" s="51"/>
      <c r="D405" s="51"/>
      <c r="E405" s="49" t="s">
        <v>47</v>
      </c>
      <c r="F405" s="50">
        <f ca="1">SUM(Table317[MONTO TOTAL ESTIMADO])</f>
        <v>553224.12000000011</v>
      </c>
      <c r="G405" s="51"/>
      <c r="H405" s="51" t="str">
        <f>C374</f>
        <v>Bienes</v>
      </c>
      <c r="I405" s="51" t="str">
        <f>E374</f>
        <v>Sí</v>
      </c>
      <c r="J405" s="51" t="str">
        <f>D374</f>
        <v>Compras Menores</v>
      </c>
    </row>
    <row r="406" spans="1:10" s="33" customFormat="1" ht="14.1" customHeight="1" thickBot="1" x14ac:dyDescent="0.3"/>
    <row r="407" spans="1:10" s="33" customFormat="1" ht="33.75" customHeight="1" thickBot="1" x14ac:dyDescent="0.25">
      <c r="A407" s="34" t="s">
        <v>18</v>
      </c>
      <c r="B407" s="34" t="s">
        <v>19</v>
      </c>
      <c r="C407" s="34" t="s">
        <v>20</v>
      </c>
      <c r="D407" s="34" t="s">
        <v>21</v>
      </c>
      <c r="E407" s="34" t="s">
        <v>22</v>
      </c>
      <c r="F407" s="34" t="s">
        <v>23</v>
      </c>
      <c r="G407" s="51"/>
      <c r="H407" s="51"/>
      <c r="I407" s="51"/>
      <c r="J407" s="51"/>
    </row>
    <row r="408" spans="1:10" s="33" customFormat="1" ht="13.5" customHeight="1" thickBot="1" x14ac:dyDescent="0.25">
      <c r="A408" s="35" t="s">
        <v>80</v>
      </c>
      <c r="B408" s="35" t="s">
        <v>81</v>
      </c>
      <c r="C408" s="35" t="s">
        <v>50</v>
      </c>
      <c r="D408" s="35" t="s">
        <v>77</v>
      </c>
      <c r="E408" s="35" t="s">
        <v>54</v>
      </c>
      <c r="F408" s="35"/>
      <c r="G408" s="51"/>
      <c r="H408" s="51"/>
      <c r="I408" s="51"/>
      <c r="J408" s="51"/>
    </row>
    <row r="409" spans="1:10" s="33" customFormat="1" ht="14.1" customHeight="1" thickBot="1" x14ac:dyDescent="0.25">
      <c r="A409" s="36" t="s">
        <v>29</v>
      </c>
      <c r="B409" s="37" t="s">
        <v>30</v>
      </c>
      <c r="C409" s="52">
        <v>44977</v>
      </c>
      <c r="D409" s="36" t="s">
        <v>31</v>
      </c>
      <c r="E409" s="37" t="s">
        <v>32</v>
      </c>
      <c r="F409" s="35" t="s">
        <v>33</v>
      </c>
      <c r="G409" s="51"/>
      <c r="H409" s="51"/>
      <c r="I409" s="51"/>
      <c r="J409" s="51"/>
    </row>
    <row r="410" spans="1:10" s="33" customFormat="1" ht="14.1" customHeight="1" thickBot="1" x14ac:dyDescent="0.25">
      <c r="A410" s="41"/>
      <c r="B410" s="37" t="s">
        <v>34</v>
      </c>
      <c r="C410" s="53">
        <f>IF(C409="","",IF(AND(MONTH(C409)&gt;=1,MONTH(C409)&lt;=3),1,IF(AND(MONTH(C409)&gt;=4,MONTH(C409)&lt;=6),2,IF(AND(MONTH(C409)&gt;=7,MONTH(C409)&lt;=9),3,4))))</f>
        <v>1</v>
      </c>
      <c r="D410" s="41"/>
      <c r="E410" s="37" t="s">
        <v>35</v>
      </c>
      <c r="F410" s="35" t="s">
        <v>36</v>
      </c>
      <c r="G410" s="51"/>
      <c r="H410" s="51"/>
      <c r="I410" s="51"/>
      <c r="J410" s="51"/>
    </row>
    <row r="411" spans="1:10" s="33" customFormat="1" ht="14.1" customHeight="1" thickBot="1" x14ac:dyDescent="0.25">
      <c r="A411" s="41"/>
      <c r="B411" s="37" t="s">
        <v>37</v>
      </c>
      <c r="C411" s="52">
        <v>44978</v>
      </c>
      <c r="D411" s="41"/>
      <c r="E411" s="37" t="s">
        <v>38</v>
      </c>
      <c r="F411" s="35" t="s">
        <v>36</v>
      </c>
      <c r="G411" s="51"/>
      <c r="H411" s="51"/>
      <c r="I411" s="51"/>
      <c r="J411" s="51"/>
    </row>
    <row r="412" spans="1:10" s="33" customFormat="1" ht="14.1" customHeight="1" thickBot="1" x14ac:dyDescent="0.25">
      <c r="A412" s="41"/>
      <c r="B412" s="37" t="s">
        <v>34</v>
      </c>
      <c r="C412" s="53">
        <f>IF(C411="","",IF(AND(MONTH(C411)&gt;=1,MONTH(C411)&lt;=3),1,IF(AND(MONTH(C411)&gt;=4,MONTH(C411)&lt;=6),2,IF(AND(MONTH(C411)&gt;=7,MONTH(C411)&lt;=9),3,4))))</f>
        <v>1</v>
      </c>
      <c r="D412" s="41"/>
      <c r="E412" s="37" t="s">
        <v>39</v>
      </c>
      <c r="F412" s="35" t="s">
        <v>36</v>
      </c>
      <c r="G412" s="51"/>
      <c r="H412" s="51"/>
      <c r="I412" s="51"/>
      <c r="J412" s="51"/>
    </row>
    <row r="413" spans="1:10" s="33" customFormat="1" ht="14.1" customHeight="1" thickBot="1" x14ac:dyDescent="0.25">
      <c r="A413" s="51"/>
      <c r="B413" s="51"/>
      <c r="C413" s="51"/>
      <c r="D413" s="51"/>
      <c r="E413" s="51"/>
      <c r="F413" s="51"/>
      <c r="G413" s="51"/>
      <c r="H413" s="51"/>
      <c r="I413" s="51"/>
      <c r="J413" s="51"/>
    </row>
    <row r="414" spans="1:10" s="33" customFormat="1" ht="14.1" customHeight="1" thickBot="1" x14ac:dyDescent="0.25">
      <c r="A414" s="43" t="s">
        <v>40</v>
      </c>
      <c r="B414" s="43" t="s">
        <v>41</v>
      </c>
      <c r="C414" s="43" t="s">
        <v>42</v>
      </c>
      <c r="D414" s="43" t="s">
        <v>43</v>
      </c>
      <c r="E414" s="43" t="s">
        <v>44</v>
      </c>
      <c r="F414" s="43" t="s">
        <v>45</v>
      </c>
      <c r="G414" s="51"/>
      <c r="H414" s="51"/>
      <c r="I414" s="51"/>
      <c r="J414" s="51"/>
    </row>
    <row r="415" spans="1:10" s="33" customFormat="1" ht="13.5" customHeight="1" x14ac:dyDescent="0.2">
      <c r="A415" s="44">
        <v>70122009</v>
      </c>
      <c r="B415" s="45" t="str">
        <f ca="1">IFERROR(INDEX(UNSPSCDes,MATCH(INDIRECT(ADDRESS(ROW(),COLUMN()-1,4)),UNSPSCCode,0)),"")</f>
        <v>Servicios hospitalarios para animales</v>
      </c>
      <c r="C415" s="44" t="s">
        <v>46</v>
      </c>
      <c r="D415" s="44">
        <v>1</v>
      </c>
      <c r="E415" s="47">
        <v>85000</v>
      </c>
      <c r="F415" s="48">
        <f ca="1">INDIRECT(ADDRESS(ROW(),COLUMN()-2,4))*INDIRECT(ADDRESS(ROW(),COLUMN()-1,4))</f>
        <v>85000</v>
      </c>
      <c r="G415" s="51"/>
      <c r="H415" s="51"/>
      <c r="I415" s="51"/>
      <c r="J415" s="51"/>
    </row>
    <row r="416" spans="1:10" s="33" customFormat="1" ht="14.1" customHeight="1" x14ac:dyDescent="0.2">
      <c r="A416" s="51"/>
      <c r="B416" s="51"/>
      <c r="C416" s="51"/>
      <c r="D416" s="51"/>
      <c r="E416" s="49" t="s">
        <v>47</v>
      </c>
      <c r="F416" s="50">
        <f ca="1">SUM(Table318[MONTO TOTAL ESTIMADO])</f>
        <v>85000</v>
      </c>
      <c r="G416" s="51"/>
      <c r="H416" s="51" t="str">
        <f>C408</f>
        <v>Servicios</v>
      </c>
      <c r="I416" s="51" t="str">
        <f>E408</f>
        <v>Sí</v>
      </c>
      <c r="J416" s="51" t="str">
        <f>D408</f>
        <v>Compras por debajo del Umbral</v>
      </c>
    </row>
    <row r="417" spans="1:10" s="33" customFormat="1" ht="14.1" customHeight="1" thickBot="1" x14ac:dyDescent="0.3"/>
    <row r="418" spans="1:10" s="33" customFormat="1" ht="33.75" customHeight="1" thickBot="1" x14ac:dyDescent="0.25">
      <c r="A418" s="34" t="s">
        <v>18</v>
      </c>
      <c r="B418" s="34" t="s">
        <v>19</v>
      </c>
      <c r="C418" s="34" t="s">
        <v>20</v>
      </c>
      <c r="D418" s="34" t="s">
        <v>21</v>
      </c>
      <c r="E418" s="34" t="s">
        <v>22</v>
      </c>
      <c r="F418" s="34" t="s">
        <v>23</v>
      </c>
      <c r="G418" s="51"/>
      <c r="H418" s="51"/>
      <c r="I418" s="51"/>
      <c r="J418" s="51"/>
    </row>
    <row r="419" spans="1:10" s="33" customFormat="1" ht="13.5" customHeight="1" thickBot="1" x14ac:dyDescent="0.25">
      <c r="A419" s="35" t="s">
        <v>82</v>
      </c>
      <c r="B419" s="35" t="s">
        <v>57</v>
      </c>
      <c r="C419" s="35" t="s">
        <v>26</v>
      </c>
      <c r="D419" s="35" t="s">
        <v>51</v>
      </c>
      <c r="E419" s="35" t="s">
        <v>28</v>
      </c>
      <c r="F419" s="35"/>
      <c r="G419" s="51"/>
      <c r="H419" s="51"/>
      <c r="I419" s="51"/>
      <c r="J419" s="51"/>
    </row>
    <row r="420" spans="1:10" s="33" customFormat="1" ht="14.1" customHeight="1" thickBot="1" x14ac:dyDescent="0.25">
      <c r="A420" s="36" t="s">
        <v>29</v>
      </c>
      <c r="B420" s="37" t="s">
        <v>30</v>
      </c>
      <c r="C420" s="52">
        <v>45068</v>
      </c>
      <c r="D420" s="36" t="s">
        <v>31</v>
      </c>
      <c r="E420" s="37" t="s">
        <v>32</v>
      </c>
      <c r="F420" s="35" t="s">
        <v>33</v>
      </c>
      <c r="G420" s="51"/>
      <c r="H420" s="51"/>
      <c r="I420" s="51"/>
      <c r="J420" s="51"/>
    </row>
    <row r="421" spans="1:10" s="33" customFormat="1" ht="14.1" customHeight="1" thickBot="1" x14ac:dyDescent="0.25">
      <c r="A421" s="41"/>
      <c r="B421" s="37" t="s">
        <v>34</v>
      </c>
      <c r="C421" s="53">
        <f>IF(C420="","",IF(AND(MONTH(C420)&gt;=1,MONTH(C420)&lt;=3),1,IF(AND(MONTH(C420)&gt;=4,MONTH(C420)&lt;=6),2,IF(AND(MONTH(C420)&gt;=7,MONTH(C420)&lt;=9),3,4))))</f>
        <v>2</v>
      </c>
      <c r="D421" s="41"/>
      <c r="E421" s="37" t="s">
        <v>35</v>
      </c>
      <c r="F421" s="35" t="s">
        <v>36</v>
      </c>
      <c r="G421" s="51"/>
      <c r="H421" s="51"/>
      <c r="I421" s="51"/>
      <c r="J421" s="51"/>
    </row>
    <row r="422" spans="1:10" s="33" customFormat="1" ht="14.1" customHeight="1" thickBot="1" x14ac:dyDescent="0.25">
      <c r="A422" s="41"/>
      <c r="B422" s="37" t="s">
        <v>37</v>
      </c>
      <c r="C422" s="52">
        <v>45077</v>
      </c>
      <c r="D422" s="41"/>
      <c r="E422" s="37" t="s">
        <v>38</v>
      </c>
      <c r="F422" s="35" t="s">
        <v>36</v>
      </c>
      <c r="G422" s="51"/>
      <c r="H422" s="51"/>
      <c r="I422" s="51"/>
      <c r="J422" s="51"/>
    </row>
    <row r="423" spans="1:10" s="33" customFormat="1" ht="14.1" customHeight="1" thickBot="1" x14ac:dyDescent="0.25">
      <c r="A423" s="41"/>
      <c r="B423" s="37" t="s">
        <v>34</v>
      </c>
      <c r="C423" s="53">
        <f>IF(C422="","",IF(AND(MONTH(C422)&gt;=1,MONTH(C422)&lt;=3),1,IF(AND(MONTH(C422)&gt;=4,MONTH(C422)&lt;=6),2,IF(AND(MONTH(C422)&gt;=7,MONTH(C422)&lt;=9),3,4))))</f>
        <v>2</v>
      </c>
      <c r="D423" s="41"/>
      <c r="E423" s="37" t="s">
        <v>39</v>
      </c>
      <c r="F423" s="35" t="s">
        <v>36</v>
      </c>
      <c r="G423" s="51"/>
      <c r="H423" s="51"/>
      <c r="I423" s="51"/>
      <c r="J423" s="51"/>
    </row>
    <row r="424" spans="1:10" s="33" customFormat="1" ht="14.1" customHeight="1" thickBot="1" x14ac:dyDescent="0.25">
      <c r="A424" s="51"/>
      <c r="B424" s="51"/>
      <c r="C424" s="51"/>
      <c r="D424" s="51"/>
      <c r="E424" s="51"/>
      <c r="F424" s="51"/>
      <c r="G424" s="51"/>
      <c r="H424" s="51"/>
      <c r="I424" s="51"/>
      <c r="J424" s="51"/>
    </row>
    <row r="425" spans="1:10" s="33" customFormat="1" ht="14.1" customHeight="1" thickBot="1" x14ac:dyDescent="0.25">
      <c r="A425" s="43" t="s">
        <v>40</v>
      </c>
      <c r="B425" s="43" t="s">
        <v>41</v>
      </c>
      <c r="C425" s="43" t="s">
        <v>42</v>
      </c>
      <c r="D425" s="43" t="s">
        <v>43</v>
      </c>
      <c r="E425" s="43" t="s">
        <v>44</v>
      </c>
      <c r="F425" s="43" t="s">
        <v>45</v>
      </c>
      <c r="G425" s="51"/>
      <c r="H425" s="51"/>
      <c r="I425" s="51"/>
      <c r="J425" s="51"/>
    </row>
    <row r="426" spans="1:10" s="33" customFormat="1" ht="13.5" customHeight="1" x14ac:dyDescent="0.2">
      <c r="A426" s="44">
        <v>25131705</v>
      </c>
      <c r="B426" s="45" t="str">
        <f ca="1">IFERROR(INDEX(UNSPSCDes,MATCH(INDIRECT(ADDRESS(ROW(),COLUMN()-1,4)),UNSPSCCode,0)),"")</f>
        <v>Aviones no tripulados objetivo o de reconocimiento</v>
      </c>
      <c r="C426" s="44" t="s">
        <v>46</v>
      </c>
      <c r="D426" s="44">
        <v>3</v>
      </c>
      <c r="E426" s="47">
        <v>680000</v>
      </c>
      <c r="F426" s="48">
        <f ca="1">INDIRECT(ADDRESS(ROW(),COLUMN()-2,4))*INDIRECT(ADDRESS(ROW(),COLUMN()-1,4))</f>
        <v>2040000</v>
      </c>
      <c r="G426" s="51"/>
      <c r="H426" s="51"/>
      <c r="I426" s="51"/>
      <c r="J426" s="51"/>
    </row>
    <row r="427" spans="1:10" s="33" customFormat="1" ht="14.1" customHeight="1" x14ac:dyDescent="0.2">
      <c r="A427" s="51"/>
      <c r="B427" s="51"/>
      <c r="C427" s="51"/>
      <c r="D427" s="51"/>
      <c r="E427" s="49" t="s">
        <v>47</v>
      </c>
      <c r="F427" s="50">
        <f ca="1">SUM(Table319[MONTO TOTAL ESTIMADO])</f>
        <v>2040000</v>
      </c>
      <c r="G427" s="51"/>
      <c r="H427" s="51" t="str">
        <f>C419</f>
        <v>Bienes</v>
      </c>
      <c r="I427" s="51" t="str">
        <f>E419</f>
        <v>No</v>
      </c>
      <c r="J427" s="51" t="str">
        <f>D419</f>
        <v>Comparacion de Precios</v>
      </c>
    </row>
    <row r="428" spans="1:10" s="33" customFormat="1" ht="14.1" customHeight="1" thickBot="1" x14ac:dyDescent="0.3"/>
    <row r="429" spans="1:10" s="33" customFormat="1" ht="33.75" customHeight="1" thickBot="1" x14ac:dyDescent="0.25">
      <c r="A429" s="34" t="s">
        <v>18</v>
      </c>
      <c r="B429" s="34" t="s">
        <v>19</v>
      </c>
      <c r="C429" s="34" t="s">
        <v>20</v>
      </c>
      <c r="D429" s="34" t="s">
        <v>21</v>
      </c>
      <c r="E429" s="34" t="s">
        <v>22</v>
      </c>
      <c r="F429" s="34" t="s">
        <v>23</v>
      </c>
      <c r="G429" s="51"/>
      <c r="H429" s="51"/>
      <c r="I429" s="51"/>
      <c r="J429" s="51"/>
    </row>
    <row r="430" spans="1:10" s="33" customFormat="1" ht="13.5" customHeight="1" thickBot="1" x14ac:dyDescent="0.25">
      <c r="A430" s="35" t="s">
        <v>83</v>
      </c>
      <c r="B430" s="35" t="s">
        <v>84</v>
      </c>
      <c r="C430" s="35" t="s">
        <v>26</v>
      </c>
      <c r="D430" s="35" t="s">
        <v>58</v>
      </c>
      <c r="E430" s="35" t="s">
        <v>28</v>
      </c>
      <c r="F430" s="35"/>
      <c r="G430" s="51"/>
      <c r="H430" s="51"/>
      <c r="I430" s="51"/>
      <c r="J430" s="51"/>
    </row>
    <row r="431" spans="1:10" s="33" customFormat="1" ht="14.1" customHeight="1" thickBot="1" x14ac:dyDescent="0.25">
      <c r="A431" s="36" t="s">
        <v>29</v>
      </c>
      <c r="B431" s="37" t="s">
        <v>30</v>
      </c>
      <c r="C431" s="52">
        <v>45068</v>
      </c>
      <c r="D431" s="36" t="s">
        <v>31</v>
      </c>
      <c r="E431" s="37" t="s">
        <v>32</v>
      </c>
      <c r="F431" s="35" t="s">
        <v>33</v>
      </c>
      <c r="G431" s="51"/>
      <c r="H431" s="51"/>
      <c r="I431" s="51"/>
      <c r="J431" s="51"/>
    </row>
    <row r="432" spans="1:10" s="33" customFormat="1" ht="14.1" customHeight="1" thickBot="1" x14ac:dyDescent="0.25">
      <c r="A432" s="41"/>
      <c r="B432" s="37" t="s">
        <v>34</v>
      </c>
      <c r="C432" s="53">
        <f>IF(C431="","",IF(AND(MONTH(C431)&gt;=1,MONTH(C431)&lt;=3),1,IF(AND(MONTH(C431)&gt;=4,MONTH(C431)&lt;=6),2,IF(AND(MONTH(C431)&gt;=7,MONTH(C431)&lt;=9),3,4))))</f>
        <v>2</v>
      </c>
      <c r="D432" s="41"/>
      <c r="E432" s="37" t="s">
        <v>35</v>
      </c>
      <c r="F432" s="35" t="s">
        <v>36</v>
      </c>
      <c r="G432" s="51"/>
      <c r="H432" s="51"/>
      <c r="I432" s="51"/>
      <c r="J432" s="51"/>
    </row>
    <row r="433" spans="1:10" s="33" customFormat="1" ht="14.1" customHeight="1" thickBot="1" x14ac:dyDescent="0.25">
      <c r="A433" s="41"/>
      <c r="B433" s="37" t="s">
        <v>37</v>
      </c>
      <c r="C433" s="52">
        <v>45075</v>
      </c>
      <c r="D433" s="41"/>
      <c r="E433" s="37" t="s">
        <v>38</v>
      </c>
      <c r="F433" s="35" t="s">
        <v>36</v>
      </c>
      <c r="G433" s="51"/>
      <c r="H433" s="51"/>
      <c r="I433" s="51"/>
      <c r="J433" s="51"/>
    </row>
    <row r="434" spans="1:10" s="33" customFormat="1" ht="14.1" customHeight="1" thickBot="1" x14ac:dyDescent="0.25">
      <c r="A434" s="41"/>
      <c r="B434" s="37" t="s">
        <v>34</v>
      </c>
      <c r="C434" s="53">
        <f>IF(C433="","",IF(AND(MONTH(C433)&gt;=1,MONTH(C433)&lt;=3),1,IF(AND(MONTH(C433)&gt;=4,MONTH(C433)&lt;=6),2,IF(AND(MONTH(C433)&gt;=7,MONTH(C433)&lt;=9),3,4))))</f>
        <v>2</v>
      </c>
      <c r="D434" s="41"/>
      <c r="E434" s="37" t="s">
        <v>39</v>
      </c>
      <c r="F434" s="35" t="s">
        <v>36</v>
      </c>
      <c r="G434" s="51"/>
      <c r="H434" s="51"/>
      <c r="I434" s="51"/>
      <c r="J434" s="51"/>
    </row>
    <row r="435" spans="1:10" s="33" customFormat="1" ht="14.1" customHeight="1" thickBot="1" x14ac:dyDescent="0.25">
      <c r="A435" s="51"/>
      <c r="B435" s="51"/>
      <c r="C435" s="51"/>
      <c r="D435" s="51"/>
      <c r="E435" s="51"/>
      <c r="F435" s="51"/>
      <c r="G435" s="51"/>
      <c r="H435" s="51"/>
      <c r="I435" s="51"/>
      <c r="J435" s="51"/>
    </row>
    <row r="436" spans="1:10" s="33" customFormat="1" ht="14.1" customHeight="1" thickBot="1" x14ac:dyDescent="0.25">
      <c r="A436" s="43" t="s">
        <v>40</v>
      </c>
      <c r="B436" s="43" t="s">
        <v>41</v>
      </c>
      <c r="C436" s="43" t="s">
        <v>42</v>
      </c>
      <c r="D436" s="43" t="s">
        <v>43</v>
      </c>
      <c r="E436" s="43" t="s">
        <v>44</v>
      </c>
      <c r="F436" s="43" t="s">
        <v>45</v>
      </c>
      <c r="G436" s="51"/>
      <c r="H436" s="51"/>
      <c r="I436" s="51"/>
      <c r="J436" s="51"/>
    </row>
    <row r="437" spans="1:10" s="33" customFormat="1" ht="14.1" customHeight="1" x14ac:dyDescent="0.2">
      <c r="A437" s="44">
        <v>25171702</v>
      </c>
      <c r="B437" s="45" t="str">
        <f t="shared" ref="B437:B460" ca="1" si="16">IFERROR(INDEX(UNSPSCDes,MATCH(INDIRECT(ADDRESS(ROW(),COLUMN()-1,4)),UNSPSCCode,0)),"")</f>
        <v>Sistemas de frenado para automóviles</v>
      </c>
      <c r="C437" s="44" t="s">
        <v>46</v>
      </c>
      <c r="D437" s="44">
        <v>10</v>
      </c>
      <c r="E437" s="47">
        <v>4702.3</v>
      </c>
      <c r="F437" s="48">
        <f t="shared" ref="F437:F460" ca="1" si="17">INDIRECT(ADDRESS(ROW(),COLUMN()-2,4))*INDIRECT(ADDRESS(ROW(),COLUMN()-1,4))</f>
        <v>47023</v>
      </c>
      <c r="G437" s="51"/>
      <c r="H437" s="51"/>
      <c r="I437" s="51"/>
      <c r="J437" s="51"/>
    </row>
    <row r="438" spans="1:10" s="33" customFormat="1" ht="13.5" customHeight="1" x14ac:dyDescent="0.2">
      <c r="A438" s="44">
        <v>25171702</v>
      </c>
      <c r="B438" s="45" t="str">
        <f t="shared" ca="1" si="16"/>
        <v>Sistemas de frenado para automóviles</v>
      </c>
      <c r="C438" s="44" t="s">
        <v>46</v>
      </c>
      <c r="D438" s="44">
        <v>10</v>
      </c>
      <c r="E438" s="47">
        <v>4690.5</v>
      </c>
      <c r="F438" s="48">
        <f t="shared" ca="1" si="17"/>
        <v>46905</v>
      </c>
      <c r="G438" s="51"/>
      <c r="H438" s="51"/>
      <c r="I438" s="51"/>
      <c r="J438" s="51"/>
    </row>
    <row r="439" spans="1:10" s="33" customFormat="1" ht="13.5" customHeight="1" x14ac:dyDescent="0.2">
      <c r="A439" s="44">
        <v>25171702</v>
      </c>
      <c r="B439" s="45" t="str">
        <f t="shared" ca="1" si="16"/>
        <v>Sistemas de frenado para automóviles</v>
      </c>
      <c r="C439" s="44" t="s">
        <v>46</v>
      </c>
      <c r="D439" s="44">
        <v>6</v>
      </c>
      <c r="E439" s="47">
        <v>4466.3</v>
      </c>
      <c r="F439" s="48">
        <f t="shared" ca="1" si="17"/>
        <v>26797.800000000003</v>
      </c>
      <c r="G439" s="51"/>
      <c r="H439" s="51"/>
      <c r="I439" s="51"/>
      <c r="J439" s="51"/>
    </row>
    <row r="440" spans="1:10" s="33" customFormat="1" ht="13.5" customHeight="1" x14ac:dyDescent="0.2">
      <c r="A440" s="44">
        <v>25171702</v>
      </c>
      <c r="B440" s="45" t="str">
        <f t="shared" ca="1" si="16"/>
        <v>Sistemas de frenado para automóviles</v>
      </c>
      <c r="C440" s="44" t="s">
        <v>46</v>
      </c>
      <c r="D440" s="44">
        <v>6</v>
      </c>
      <c r="E440" s="47">
        <v>5103.5</v>
      </c>
      <c r="F440" s="48">
        <f t="shared" ca="1" si="17"/>
        <v>30621</v>
      </c>
      <c r="G440" s="51"/>
      <c r="H440" s="51"/>
      <c r="I440" s="51"/>
      <c r="J440" s="51"/>
    </row>
    <row r="441" spans="1:10" s="33" customFormat="1" ht="13.5" customHeight="1" x14ac:dyDescent="0.2">
      <c r="A441" s="44">
        <v>26111703</v>
      </c>
      <c r="B441" s="45" t="str">
        <f t="shared" ca="1" si="16"/>
        <v>Baterías para vehículos</v>
      </c>
      <c r="C441" s="44" t="s">
        <v>46</v>
      </c>
      <c r="D441" s="44">
        <v>25</v>
      </c>
      <c r="E441" s="47">
        <v>9422.2999999999993</v>
      </c>
      <c r="F441" s="48">
        <f t="shared" ca="1" si="17"/>
        <v>235557.49999999997</v>
      </c>
      <c r="G441" s="51"/>
      <c r="H441" s="51"/>
      <c r="I441" s="51"/>
      <c r="J441" s="51"/>
    </row>
    <row r="442" spans="1:10" s="33" customFormat="1" ht="13.5" customHeight="1" x14ac:dyDescent="0.2">
      <c r="A442" s="44">
        <v>25174205</v>
      </c>
      <c r="B442" s="45" t="str">
        <f t="shared" ca="1" si="16"/>
        <v>Bielas</v>
      </c>
      <c r="C442" s="44" t="s">
        <v>46</v>
      </c>
      <c r="D442" s="44">
        <v>15</v>
      </c>
      <c r="E442" s="47">
        <v>2342.3000000000002</v>
      </c>
      <c r="F442" s="48">
        <f t="shared" ca="1" si="17"/>
        <v>35134.5</v>
      </c>
      <c r="G442" s="51"/>
      <c r="H442" s="51"/>
      <c r="I442" s="51"/>
      <c r="J442" s="51"/>
    </row>
    <row r="443" spans="1:10" s="33" customFormat="1" ht="13.5" customHeight="1" x14ac:dyDescent="0.2">
      <c r="A443" s="44">
        <v>25171702</v>
      </c>
      <c r="B443" s="45" t="str">
        <f t="shared" ca="1" si="16"/>
        <v>Sistemas de frenado para automóviles</v>
      </c>
      <c r="C443" s="44" t="s">
        <v>46</v>
      </c>
      <c r="D443" s="44">
        <v>6</v>
      </c>
      <c r="E443" s="47">
        <v>9422.2999999999993</v>
      </c>
      <c r="F443" s="48">
        <f t="shared" ca="1" si="17"/>
        <v>56533.799999999996</v>
      </c>
      <c r="G443" s="51"/>
      <c r="H443" s="51"/>
      <c r="I443" s="51"/>
      <c r="J443" s="51"/>
    </row>
    <row r="444" spans="1:10" s="33" customFormat="1" ht="13.5" customHeight="1" x14ac:dyDescent="0.2">
      <c r="A444" s="44">
        <v>25171702</v>
      </c>
      <c r="B444" s="45" t="str">
        <f t="shared" ca="1" si="16"/>
        <v>Sistemas de frenado para automóviles</v>
      </c>
      <c r="C444" s="44" t="s">
        <v>46</v>
      </c>
      <c r="D444" s="44">
        <v>10</v>
      </c>
      <c r="E444" s="47">
        <v>8596.2999999999993</v>
      </c>
      <c r="F444" s="48">
        <f t="shared" ca="1" si="17"/>
        <v>85963</v>
      </c>
      <c r="G444" s="51"/>
      <c r="H444" s="51"/>
      <c r="I444" s="51"/>
      <c r="J444" s="51"/>
    </row>
    <row r="445" spans="1:10" s="33" customFormat="1" ht="13.5" customHeight="1" x14ac:dyDescent="0.2">
      <c r="A445" s="44">
        <v>25171702</v>
      </c>
      <c r="B445" s="45" t="str">
        <f t="shared" ca="1" si="16"/>
        <v>Sistemas de frenado para automóviles</v>
      </c>
      <c r="C445" s="44" t="s">
        <v>46</v>
      </c>
      <c r="D445" s="44">
        <v>10</v>
      </c>
      <c r="E445" s="47">
        <v>7062.3</v>
      </c>
      <c r="F445" s="48">
        <f t="shared" ca="1" si="17"/>
        <v>70623</v>
      </c>
      <c r="G445" s="51"/>
      <c r="H445" s="51"/>
      <c r="I445" s="51"/>
      <c r="J445" s="51"/>
    </row>
    <row r="446" spans="1:10" s="33" customFormat="1" ht="13.5" customHeight="1" x14ac:dyDescent="0.2">
      <c r="A446" s="44">
        <v>26111901</v>
      </c>
      <c r="B446" s="45" t="str">
        <f t="shared" ca="1" si="16"/>
        <v>Embragues de placa</v>
      </c>
      <c r="C446" s="44" t="s">
        <v>46</v>
      </c>
      <c r="D446" s="44">
        <v>5</v>
      </c>
      <c r="E446" s="47">
        <v>23452.5</v>
      </c>
      <c r="F446" s="48">
        <f t="shared" ca="1" si="17"/>
        <v>117262.5</v>
      </c>
      <c r="G446" s="51"/>
      <c r="H446" s="51"/>
      <c r="I446" s="51"/>
      <c r="J446" s="51"/>
    </row>
    <row r="447" spans="1:10" s="33" customFormat="1" ht="13.5" customHeight="1" x14ac:dyDescent="0.2">
      <c r="A447" s="44">
        <v>25174202</v>
      </c>
      <c r="B447" s="45" t="str">
        <f t="shared" ca="1" si="16"/>
        <v>Suspensión de dirección</v>
      </c>
      <c r="C447" s="44" t="s">
        <v>46</v>
      </c>
      <c r="D447" s="44">
        <v>2</v>
      </c>
      <c r="E447" s="47">
        <v>23443.06</v>
      </c>
      <c r="F447" s="48">
        <f t="shared" ca="1" si="17"/>
        <v>46886.12</v>
      </c>
      <c r="G447" s="51"/>
      <c r="H447" s="51"/>
      <c r="I447" s="51"/>
      <c r="J447" s="51"/>
    </row>
    <row r="448" spans="1:10" s="33" customFormat="1" ht="13.5" customHeight="1" x14ac:dyDescent="0.2">
      <c r="A448" s="44">
        <v>25174202</v>
      </c>
      <c r="B448" s="45" t="str">
        <f t="shared" ca="1" si="16"/>
        <v>Suspensión de dirección</v>
      </c>
      <c r="C448" s="44" t="s">
        <v>46</v>
      </c>
      <c r="D448" s="44">
        <v>3</v>
      </c>
      <c r="E448" s="47">
        <v>23440.7</v>
      </c>
      <c r="F448" s="48">
        <f t="shared" ca="1" si="17"/>
        <v>70322.100000000006</v>
      </c>
      <c r="G448" s="51"/>
      <c r="H448" s="51"/>
      <c r="I448" s="51"/>
      <c r="J448" s="51"/>
    </row>
    <row r="449" spans="1:10" s="33" customFormat="1" ht="13.5" customHeight="1" x14ac:dyDescent="0.2">
      <c r="A449" s="44">
        <v>25174202</v>
      </c>
      <c r="B449" s="45" t="str">
        <f t="shared" ca="1" si="16"/>
        <v>Suspensión de dirección</v>
      </c>
      <c r="C449" s="44" t="s">
        <v>46</v>
      </c>
      <c r="D449" s="44">
        <v>3</v>
      </c>
      <c r="E449" s="47">
        <v>19322.5</v>
      </c>
      <c r="F449" s="48">
        <f t="shared" ca="1" si="17"/>
        <v>57967.5</v>
      </c>
      <c r="G449" s="51"/>
      <c r="H449" s="51"/>
      <c r="I449" s="51"/>
      <c r="J449" s="51"/>
    </row>
    <row r="450" spans="1:10" s="33" customFormat="1" ht="13.5" customHeight="1" x14ac:dyDescent="0.2">
      <c r="A450" s="44">
        <v>26101729</v>
      </c>
      <c r="B450" s="45" t="str">
        <f t="shared" ca="1" si="16"/>
        <v>Bolas de brazo oscilante</v>
      </c>
      <c r="C450" s="44" t="s">
        <v>46</v>
      </c>
      <c r="D450" s="44">
        <v>10</v>
      </c>
      <c r="E450" s="47">
        <v>2342.3000000000002</v>
      </c>
      <c r="F450" s="48">
        <f t="shared" ca="1" si="17"/>
        <v>23423</v>
      </c>
      <c r="G450" s="51"/>
      <c r="H450" s="51"/>
      <c r="I450" s="51"/>
      <c r="J450" s="51"/>
    </row>
    <row r="451" spans="1:10" s="33" customFormat="1" ht="13.5" customHeight="1" x14ac:dyDescent="0.2">
      <c r="A451" s="44">
        <v>26112002</v>
      </c>
      <c r="B451" s="45" t="str">
        <f t="shared" ca="1" si="16"/>
        <v>Placa impulsada</v>
      </c>
      <c r="C451" s="44" t="s">
        <v>46</v>
      </c>
      <c r="D451" s="44">
        <v>5</v>
      </c>
      <c r="E451" s="47">
        <v>12744</v>
      </c>
      <c r="F451" s="48">
        <f t="shared" ca="1" si="17"/>
        <v>63720</v>
      </c>
      <c r="G451" s="51"/>
      <c r="H451" s="51"/>
      <c r="I451" s="51"/>
      <c r="J451" s="51"/>
    </row>
    <row r="452" spans="1:10" s="33" customFormat="1" ht="13.5" customHeight="1" x14ac:dyDescent="0.2">
      <c r="A452" s="44">
        <v>26112002</v>
      </c>
      <c r="B452" s="45" t="str">
        <f t="shared" ca="1" si="16"/>
        <v>Placa impulsada</v>
      </c>
      <c r="C452" s="44" t="s">
        <v>46</v>
      </c>
      <c r="D452" s="44">
        <v>4</v>
      </c>
      <c r="E452" s="47">
        <v>3522.3</v>
      </c>
      <c r="F452" s="48">
        <f t="shared" ca="1" si="17"/>
        <v>14089.2</v>
      </c>
      <c r="G452" s="51"/>
      <c r="H452" s="51"/>
      <c r="I452" s="51"/>
      <c r="J452" s="51"/>
    </row>
    <row r="453" spans="1:10" s="33" customFormat="1" ht="13.5" customHeight="1" x14ac:dyDescent="0.2">
      <c r="A453" s="44">
        <v>26112002</v>
      </c>
      <c r="B453" s="45" t="str">
        <f t="shared" ca="1" si="16"/>
        <v>Placa impulsada</v>
      </c>
      <c r="C453" s="44" t="s">
        <v>46</v>
      </c>
      <c r="D453" s="44">
        <v>5</v>
      </c>
      <c r="E453" s="47">
        <v>15908.76</v>
      </c>
      <c r="F453" s="48">
        <f t="shared" ca="1" si="17"/>
        <v>79543.8</v>
      </c>
      <c r="G453" s="51"/>
      <c r="H453" s="51"/>
      <c r="I453" s="51"/>
      <c r="J453" s="51"/>
    </row>
    <row r="454" spans="1:10" s="33" customFormat="1" ht="13.5" customHeight="1" x14ac:dyDescent="0.2">
      <c r="A454" s="44">
        <v>25171714</v>
      </c>
      <c r="B454" s="45" t="str">
        <f t="shared" ca="1" si="16"/>
        <v>Tambor de freno</v>
      </c>
      <c r="C454" s="44" t="s">
        <v>46</v>
      </c>
      <c r="D454" s="44">
        <v>10</v>
      </c>
      <c r="E454" s="47">
        <v>7062.3</v>
      </c>
      <c r="F454" s="48">
        <f t="shared" ca="1" si="17"/>
        <v>70623</v>
      </c>
      <c r="G454" s="51"/>
      <c r="H454" s="51"/>
      <c r="I454" s="51"/>
      <c r="J454" s="51"/>
    </row>
    <row r="455" spans="1:10" s="33" customFormat="1" ht="13.5" customHeight="1" x14ac:dyDescent="0.2">
      <c r="A455" s="44">
        <v>25171719</v>
      </c>
      <c r="B455" s="45" t="str">
        <f t="shared" ca="1" si="16"/>
        <v>Refuerzos de frenado</v>
      </c>
      <c r="C455" s="44" t="s">
        <v>46</v>
      </c>
      <c r="D455" s="44">
        <v>20</v>
      </c>
      <c r="E455" s="47">
        <v>5882.3</v>
      </c>
      <c r="F455" s="48">
        <f t="shared" ca="1" si="17"/>
        <v>117646</v>
      </c>
      <c r="G455" s="51"/>
      <c r="H455" s="51"/>
      <c r="I455" s="51"/>
      <c r="J455" s="51"/>
    </row>
    <row r="456" spans="1:10" s="33" customFormat="1" ht="13.5" customHeight="1" x14ac:dyDescent="0.2">
      <c r="A456" s="44">
        <v>25173807</v>
      </c>
      <c r="B456" s="45" t="str">
        <f t="shared" ca="1" si="16"/>
        <v>Ejes de cardán</v>
      </c>
      <c r="C456" s="44" t="s">
        <v>46</v>
      </c>
      <c r="D456" s="44">
        <v>4</v>
      </c>
      <c r="E456" s="47">
        <v>10590.5</v>
      </c>
      <c r="F456" s="48">
        <f t="shared" ca="1" si="17"/>
        <v>42362</v>
      </c>
      <c r="G456" s="51"/>
      <c r="H456" s="51"/>
      <c r="I456" s="51"/>
      <c r="J456" s="51"/>
    </row>
    <row r="457" spans="1:10" s="33" customFormat="1" ht="13.5" customHeight="1" x14ac:dyDescent="0.2">
      <c r="A457" s="44">
        <v>25174202</v>
      </c>
      <c r="B457" s="45" t="str">
        <f t="shared" ca="1" si="16"/>
        <v>Suspensión de dirección</v>
      </c>
      <c r="C457" s="44" t="s">
        <v>46</v>
      </c>
      <c r="D457" s="44">
        <v>6</v>
      </c>
      <c r="E457" s="47">
        <v>19893.62</v>
      </c>
      <c r="F457" s="48">
        <f t="shared" ca="1" si="17"/>
        <v>119361.72</v>
      </c>
      <c r="G457" s="51"/>
      <c r="H457" s="51"/>
      <c r="I457" s="51"/>
      <c r="J457" s="51"/>
    </row>
    <row r="458" spans="1:10" s="33" customFormat="1" ht="13.5" customHeight="1" x14ac:dyDescent="0.2">
      <c r="A458" s="44">
        <v>25171702</v>
      </c>
      <c r="B458" s="45" t="str">
        <f t="shared" ca="1" si="16"/>
        <v>Sistemas de frenado para automóviles</v>
      </c>
      <c r="C458" s="44" t="s">
        <v>46</v>
      </c>
      <c r="D458" s="44">
        <v>6</v>
      </c>
      <c r="E458" s="47">
        <v>4690.5</v>
      </c>
      <c r="F458" s="48">
        <f t="shared" ca="1" si="17"/>
        <v>28143</v>
      </c>
      <c r="G458" s="51"/>
      <c r="H458" s="51"/>
      <c r="I458" s="51"/>
      <c r="J458" s="51"/>
    </row>
    <row r="459" spans="1:10" s="33" customFormat="1" ht="13.5" customHeight="1" x14ac:dyDescent="0.2">
      <c r="A459" s="44">
        <v>25171702</v>
      </c>
      <c r="B459" s="45" t="str">
        <f t="shared" ca="1" si="16"/>
        <v>Sistemas de frenado para automóviles</v>
      </c>
      <c r="C459" s="44" t="s">
        <v>46</v>
      </c>
      <c r="D459" s="44">
        <v>6</v>
      </c>
      <c r="E459" s="47">
        <v>4466.3</v>
      </c>
      <c r="F459" s="48">
        <f t="shared" ca="1" si="17"/>
        <v>26797.800000000003</v>
      </c>
      <c r="G459" s="51"/>
      <c r="H459" s="51"/>
      <c r="I459" s="51"/>
      <c r="J459" s="51"/>
    </row>
    <row r="460" spans="1:10" s="33" customFormat="1" ht="13.5" customHeight="1" x14ac:dyDescent="0.2">
      <c r="A460" s="44">
        <v>25171702</v>
      </c>
      <c r="B460" s="45" t="str">
        <f t="shared" ca="1" si="16"/>
        <v>Sistemas de frenado para automóviles</v>
      </c>
      <c r="C460" s="44" t="s">
        <v>46</v>
      </c>
      <c r="D460" s="44">
        <v>6</v>
      </c>
      <c r="E460" s="47">
        <v>5103.5</v>
      </c>
      <c r="F460" s="48">
        <f t="shared" ca="1" si="17"/>
        <v>30621</v>
      </c>
      <c r="G460" s="51"/>
      <c r="H460" s="51"/>
      <c r="I460" s="51"/>
      <c r="J460" s="51"/>
    </row>
    <row r="461" spans="1:10" s="33" customFormat="1" ht="14.1" customHeight="1" x14ac:dyDescent="0.2">
      <c r="A461" s="51"/>
      <c r="B461" s="51"/>
      <c r="C461" s="51"/>
      <c r="D461" s="51"/>
      <c r="E461" s="49" t="s">
        <v>47</v>
      </c>
      <c r="F461" s="50">
        <f ca="1">SUM(Table321[MONTO TOTAL ESTIMADO])</f>
        <v>1543927.3399999999</v>
      </c>
      <c r="G461" s="51"/>
      <c r="H461" s="51" t="str">
        <f>C430</f>
        <v>Bienes</v>
      </c>
      <c r="I461" s="51" t="str">
        <f>E430</f>
        <v>No</v>
      </c>
      <c r="J461" s="51" t="str">
        <f>D430</f>
        <v>Compras Menores</v>
      </c>
    </row>
    <row r="462" spans="1:10" s="33" customFormat="1" ht="14.1" customHeight="1" thickBot="1" x14ac:dyDescent="0.3"/>
    <row r="463" spans="1:10" s="33" customFormat="1" ht="33.75" customHeight="1" thickBot="1" x14ac:dyDescent="0.25">
      <c r="A463" s="34" t="s">
        <v>18</v>
      </c>
      <c r="B463" s="34" t="s">
        <v>19</v>
      </c>
      <c r="C463" s="34" t="s">
        <v>20</v>
      </c>
      <c r="D463" s="34" t="s">
        <v>21</v>
      </c>
      <c r="E463" s="34" t="s">
        <v>22</v>
      </c>
      <c r="F463" s="34" t="s">
        <v>23</v>
      </c>
      <c r="G463" s="51"/>
      <c r="H463" s="51"/>
      <c r="I463" s="51"/>
      <c r="J463" s="51"/>
    </row>
    <row r="464" spans="1:10" s="33" customFormat="1" ht="13.5" customHeight="1" thickBot="1" x14ac:dyDescent="0.25">
      <c r="A464" s="35" t="s">
        <v>83</v>
      </c>
      <c r="B464" s="35" t="s">
        <v>84</v>
      </c>
      <c r="C464" s="35" t="s">
        <v>26</v>
      </c>
      <c r="D464" s="35" t="s">
        <v>58</v>
      </c>
      <c r="E464" s="35" t="s">
        <v>28</v>
      </c>
      <c r="F464" s="35"/>
      <c r="G464" s="51"/>
      <c r="H464" s="51"/>
      <c r="I464" s="51"/>
      <c r="J464" s="51"/>
    </row>
    <row r="465" spans="1:10" s="33" customFormat="1" ht="14.1" customHeight="1" thickBot="1" x14ac:dyDescent="0.25">
      <c r="A465" s="36" t="s">
        <v>29</v>
      </c>
      <c r="B465" s="37" t="s">
        <v>30</v>
      </c>
      <c r="C465" s="52">
        <v>45159</v>
      </c>
      <c r="D465" s="36" t="s">
        <v>31</v>
      </c>
      <c r="E465" s="37" t="s">
        <v>32</v>
      </c>
      <c r="F465" s="35" t="s">
        <v>33</v>
      </c>
      <c r="G465" s="51"/>
      <c r="H465" s="51"/>
      <c r="I465" s="51"/>
      <c r="J465" s="51"/>
    </row>
    <row r="466" spans="1:10" s="33" customFormat="1" ht="14.1" customHeight="1" thickBot="1" x14ac:dyDescent="0.25">
      <c r="A466" s="41"/>
      <c r="B466" s="37" t="s">
        <v>34</v>
      </c>
      <c r="C466" s="53">
        <f>IF(C465="","",IF(AND(MONTH(C465)&gt;=1,MONTH(C465)&lt;=3),1,IF(AND(MONTH(C465)&gt;=4,MONTH(C465)&lt;=6),2,IF(AND(MONTH(C465)&gt;=7,MONTH(C465)&lt;=9),3,4))))</f>
        <v>3</v>
      </c>
      <c r="D466" s="41"/>
      <c r="E466" s="37" t="s">
        <v>35</v>
      </c>
      <c r="F466" s="35" t="s">
        <v>36</v>
      </c>
      <c r="G466" s="51"/>
      <c r="H466" s="51"/>
      <c r="I466" s="51"/>
      <c r="J466" s="51"/>
    </row>
    <row r="467" spans="1:10" s="33" customFormat="1" ht="14.1" customHeight="1" thickBot="1" x14ac:dyDescent="0.25">
      <c r="A467" s="41"/>
      <c r="B467" s="37" t="s">
        <v>37</v>
      </c>
      <c r="C467" s="52">
        <v>45170</v>
      </c>
      <c r="D467" s="41"/>
      <c r="E467" s="37" t="s">
        <v>38</v>
      </c>
      <c r="F467" s="35" t="s">
        <v>36</v>
      </c>
      <c r="G467" s="51"/>
      <c r="H467" s="51"/>
      <c r="I467" s="51"/>
      <c r="J467" s="51"/>
    </row>
    <row r="468" spans="1:10" s="33" customFormat="1" ht="14.1" customHeight="1" thickBot="1" x14ac:dyDescent="0.25">
      <c r="A468" s="41"/>
      <c r="B468" s="37" t="s">
        <v>34</v>
      </c>
      <c r="C468" s="53">
        <f>IF(C467="","",IF(AND(MONTH(C467)&gt;=1,MONTH(C467)&lt;=3),1,IF(AND(MONTH(C467)&gt;=4,MONTH(C467)&lt;=6),2,IF(AND(MONTH(C467)&gt;=7,MONTH(C467)&lt;=9),3,4))))</f>
        <v>3</v>
      </c>
      <c r="D468" s="41"/>
      <c r="E468" s="37" t="s">
        <v>39</v>
      </c>
      <c r="F468" s="35" t="s">
        <v>36</v>
      </c>
      <c r="G468" s="51"/>
      <c r="H468" s="51"/>
      <c r="I468" s="51"/>
      <c r="J468" s="51"/>
    </row>
    <row r="469" spans="1:10" s="33" customFormat="1" ht="14.1" customHeight="1" thickBot="1" x14ac:dyDescent="0.25">
      <c r="A469" s="51"/>
      <c r="B469" s="51"/>
      <c r="C469" s="51"/>
      <c r="D469" s="51"/>
      <c r="E469" s="51"/>
      <c r="F469" s="51"/>
      <c r="G469" s="51"/>
      <c r="H469" s="51"/>
      <c r="I469" s="51"/>
      <c r="J469" s="51"/>
    </row>
    <row r="470" spans="1:10" s="33" customFormat="1" ht="14.1" customHeight="1" thickBot="1" x14ac:dyDescent="0.25">
      <c r="A470" s="43" t="s">
        <v>40</v>
      </c>
      <c r="B470" s="43" t="s">
        <v>41</v>
      </c>
      <c r="C470" s="43" t="s">
        <v>42</v>
      </c>
      <c r="D470" s="43" t="s">
        <v>43</v>
      </c>
      <c r="E470" s="43" t="s">
        <v>44</v>
      </c>
      <c r="F470" s="43" t="s">
        <v>45</v>
      </c>
      <c r="G470" s="51"/>
      <c r="H470" s="51"/>
      <c r="I470" s="51"/>
      <c r="J470" s="51"/>
    </row>
    <row r="471" spans="1:10" s="33" customFormat="1" ht="14.1" customHeight="1" x14ac:dyDescent="0.2">
      <c r="A471" s="44">
        <v>25171702</v>
      </c>
      <c r="B471" s="45" t="str">
        <f t="shared" ref="B471:B494" ca="1" si="18">IFERROR(INDEX(UNSPSCDes,MATCH(INDIRECT(ADDRESS(ROW(),COLUMN()-1,4)),UNSPSCCode,0)),"")</f>
        <v>Sistemas de frenado para automóviles</v>
      </c>
      <c r="C471" s="44" t="s">
        <v>46</v>
      </c>
      <c r="D471" s="44">
        <v>10</v>
      </c>
      <c r="E471" s="47">
        <v>4702.3</v>
      </c>
      <c r="F471" s="48">
        <f t="shared" ref="F471:F494" ca="1" si="19">INDIRECT(ADDRESS(ROW(),COLUMN()-2,4))*INDIRECT(ADDRESS(ROW(),COLUMN()-1,4))</f>
        <v>47023</v>
      </c>
      <c r="G471" s="51"/>
      <c r="H471" s="51"/>
      <c r="I471" s="51"/>
      <c r="J471" s="51"/>
    </row>
    <row r="472" spans="1:10" s="33" customFormat="1" ht="13.5" customHeight="1" x14ac:dyDescent="0.2">
      <c r="A472" s="44">
        <v>25171702</v>
      </c>
      <c r="B472" s="45" t="str">
        <f t="shared" ca="1" si="18"/>
        <v>Sistemas de frenado para automóviles</v>
      </c>
      <c r="C472" s="44" t="s">
        <v>46</v>
      </c>
      <c r="D472" s="44">
        <v>10</v>
      </c>
      <c r="E472" s="47">
        <v>4690.5</v>
      </c>
      <c r="F472" s="48">
        <f t="shared" ca="1" si="19"/>
        <v>46905</v>
      </c>
      <c r="G472" s="51"/>
      <c r="H472" s="51"/>
      <c r="I472" s="51"/>
      <c r="J472" s="51"/>
    </row>
    <row r="473" spans="1:10" s="33" customFormat="1" ht="13.5" customHeight="1" x14ac:dyDescent="0.2">
      <c r="A473" s="44">
        <v>25171702</v>
      </c>
      <c r="B473" s="45" t="str">
        <f t="shared" ca="1" si="18"/>
        <v>Sistemas de frenado para automóviles</v>
      </c>
      <c r="C473" s="44" t="s">
        <v>46</v>
      </c>
      <c r="D473" s="44">
        <v>6</v>
      </c>
      <c r="E473" s="47">
        <v>4466.3</v>
      </c>
      <c r="F473" s="48">
        <f t="shared" ca="1" si="19"/>
        <v>26797.800000000003</v>
      </c>
      <c r="G473" s="51"/>
      <c r="H473" s="51"/>
      <c r="I473" s="51"/>
      <c r="J473" s="51"/>
    </row>
    <row r="474" spans="1:10" s="33" customFormat="1" ht="13.5" customHeight="1" x14ac:dyDescent="0.2">
      <c r="A474" s="44">
        <v>25171702</v>
      </c>
      <c r="B474" s="45" t="str">
        <f t="shared" ca="1" si="18"/>
        <v>Sistemas de frenado para automóviles</v>
      </c>
      <c r="C474" s="44" t="s">
        <v>46</v>
      </c>
      <c r="D474" s="44">
        <v>6</v>
      </c>
      <c r="E474" s="47">
        <v>5103.5</v>
      </c>
      <c r="F474" s="48">
        <f t="shared" ca="1" si="19"/>
        <v>30621</v>
      </c>
      <c r="G474" s="51"/>
      <c r="H474" s="51"/>
      <c r="I474" s="51"/>
      <c r="J474" s="51"/>
    </row>
    <row r="475" spans="1:10" s="33" customFormat="1" ht="13.5" customHeight="1" x14ac:dyDescent="0.2">
      <c r="A475" s="44">
        <v>26111703</v>
      </c>
      <c r="B475" s="45" t="str">
        <f t="shared" ca="1" si="18"/>
        <v>Baterías para vehículos</v>
      </c>
      <c r="C475" s="44" t="s">
        <v>46</v>
      </c>
      <c r="D475" s="44">
        <v>25</v>
      </c>
      <c r="E475" s="47">
        <v>9422.2999999999993</v>
      </c>
      <c r="F475" s="48">
        <f t="shared" ca="1" si="19"/>
        <v>235557.49999999997</v>
      </c>
      <c r="G475" s="51"/>
      <c r="H475" s="51"/>
      <c r="I475" s="51"/>
      <c r="J475" s="51"/>
    </row>
    <row r="476" spans="1:10" s="33" customFormat="1" ht="13.5" customHeight="1" x14ac:dyDescent="0.2">
      <c r="A476" s="44">
        <v>25174205</v>
      </c>
      <c r="B476" s="45" t="str">
        <f t="shared" ca="1" si="18"/>
        <v>Bielas</v>
      </c>
      <c r="C476" s="44" t="s">
        <v>46</v>
      </c>
      <c r="D476" s="44">
        <v>15</v>
      </c>
      <c r="E476" s="47">
        <v>2342.3000000000002</v>
      </c>
      <c r="F476" s="48">
        <f t="shared" ca="1" si="19"/>
        <v>35134.5</v>
      </c>
      <c r="G476" s="51"/>
      <c r="H476" s="51"/>
      <c r="I476" s="51"/>
      <c r="J476" s="51"/>
    </row>
    <row r="477" spans="1:10" s="33" customFormat="1" ht="13.5" customHeight="1" x14ac:dyDescent="0.2">
      <c r="A477" s="44">
        <v>25171702</v>
      </c>
      <c r="B477" s="45" t="str">
        <f t="shared" ca="1" si="18"/>
        <v>Sistemas de frenado para automóviles</v>
      </c>
      <c r="C477" s="44" t="s">
        <v>46</v>
      </c>
      <c r="D477" s="44">
        <v>6</v>
      </c>
      <c r="E477" s="47">
        <v>9422.2999999999993</v>
      </c>
      <c r="F477" s="48">
        <f t="shared" ca="1" si="19"/>
        <v>56533.799999999996</v>
      </c>
      <c r="G477" s="51"/>
      <c r="H477" s="51"/>
      <c r="I477" s="51"/>
      <c r="J477" s="51"/>
    </row>
    <row r="478" spans="1:10" s="33" customFormat="1" ht="13.5" customHeight="1" x14ac:dyDescent="0.2">
      <c r="A478" s="44">
        <v>25171702</v>
      </c>
      <c r="B478" s="45" t="str">
        <f t="shared" ca="1" si="18"/>
        <v>Sistemas de frenado para automóviles</v>
      </c>
      <c r="C478" s="44" t="s">
        <v>46</v>
      </c>
      <c r="D478" s="44">
        <v>10</v>
      </c>
      <c r="E478" s="47">
        <v>8596.2999999999993</v>
      </c>
      <c r="F478" s="48">
        <f t="shared" ca="1" si="19"/>
        <v>85963</v>
      </c>
      <c r="G478" s="51"/>
      <c r="H478" s="51"/>
      <c r="I478" s="51"/>
      <c r="J478" s="51"/>
    </row>
    <row r="479" spans="1:10" s="33" customFormat="1" ht="13.5" customHeight="1" x14ac:dyDescent="0.2">
      <c r="A479" s="44">
        <v>25171702</v>
      </c>
      <c r="B479" s="45" t="str">
        <f t="shared" ca="1" si="18"/>
        <v>Sistemas de frenado para automóviles</v>
      </c>
      <c r="C479" s="44" t="s">
        <v>46</v>
      </c>
      <c r="D479" s="44">
        <v>10</v>
      </c>
      <c r="E479" s="47">
        <v>7062.3</v>
      </c>
      <c r="F479" s="48">
        <f t="shared" ca="1" si="19"/>
        <v>70623</v>
      </c>
      <c r="G479" s="51"/>
      <c r="H479" s="51"/>
      <c r="I479" s="51"/>
      <c r="J479" s="51"/>
    </row>
    <row r="480" spans="1:10" s="33" customFormat="1" ht="13.5" customHeight="1" x14ac:dyDescent="0.2">
      <c r="A480" s="44">
        <v>26111901</v>
      </c>
      <c r="B480" s="45" t="str">
        <f t="shared" ca="1" si="18"/>
        <v>Embragues de placa</v>
      </c>
      <c r="C480" s="44" t="s">
        <v>46</v>
      </c>
      <c r="D480" s="44">
        <v>5</v>
      </c>
      <c r="E480" s="47">
        <v>23452.5</v>
      </c>
      <c r="F480" s="48">
        <f t="shared" ca="1" si="19"/>
        <v>117262.5</v>
      </c>
      <c r="G480" s="51"/>
      <c r="H480" s="51"/>
      <c r="I480" s="51"/>
      <c r="J480" s="51"/>
    </row>
    <row r="481" spans="1:10" s="33" customFormat="1" ht="13.5" customHeight="1" x14ac:dyDescent="0.2">
      <c r="A481" s="44">
        <v>25174202</v>
      </c>
      <c r="B481" s="45" t="str">
        <f t="shared" ca="1" si="18"/>
        <v>Suspensión de dirección</v>
      </c>
      <c r="C481" s="44" t="s">
        <v>46</v>
      </c>
      <c r="D481" s="44">
        <v>2</v>
      </c>
      <c r="E481" s="47">
        <v>23443.06</v>
      </c>
      <c r="F481" s="48">
        <f t="shared" ca="1" si="19"/>
        <v>46886.12</v>
      </c>
      <c r="G481" s="51"/>
      <c r="H481" s="51"/>
      <c r="I481" s="51"/>
      <c r="J481" s="51"/>
    </row>
    <row r="482" spans="1:10" s="33" customFormat="1" ht="13.5" customHeight="1" x14ac:dyDescent="0.2">
      <c r="A482" s="44">
        <v>25174202</v>
      </c>
      <c r="B482" s="45" t="str">
        <f t="shared" ca="1" si="18"/>
        <v>Suspensión de dirección</v>
      </c>
      <c r="C482" s="44" t="s">
        <v>46</v>
      </c>
      <c r="D482" s="44">
        <v>3</v>
      </c>
      <c r="E482" s="47">
        <v>23440.7</v>
      </c>
      <c r="F482" s="48">
        <f t="shared" ca="1" si="19"/>
        <v>70322.100000000006</v>
      </c>
      <c r="G482" s="51"/>
      <c r="H482" s="51"/>
      <c r="I482" s="51"/>
      <c r="J482" s="51"/>
    </row>
    <row r="483" spans="1:10" s="33" customFormat="1" ht="13.5" customHeight="1" x14ac:dyDescent="0.2">
      <c r="A483" s="44">
        <v>25174202</v>
      </c>
      <c r="B483" s="45" t="str">
        <f t="shared" ca="1" si="18"/>
        <v>Suspensión de dirección</v>
      </c>
      <c r="C483" s="44" t="s">
        <v>46</v>
      </c>
      <c r="D483" s="44">
        <v>3</v>
      </c>
      <c r="E483" s="47">
        <v>19322.5</v>
      </c>
      <c r="F483" s="48">
        <f t="shared" ca="1" si="19"/>
        <v>57967.5</v>
      </c>
      <c r="G483" s="51"/>
      <c r="H483" s="51"/>
      <c r="I483" s="51"/>
      <c r="J483" s="51"/>
    </row>
    <row r="484" spans="1:10" s="33" customFormat="1" ht="13.5" customHeight="1" x14ac:dyDescent="0.2">
      <c r="A484" s="44">
        <v>26101729</v>
      </c>
      <c r="B484" s="45" t="str">
        <f t="shared" ca="1" si="18"/>
        <v>Bolas de brazo oscilante</v>
      </c>
      <c r="C484" s="44" t="s">
        <v>46</v>
      </c>
      <c r="D484" s="44">
        <v>10</v>
      </c>
      <c r="E484" s="47">
        <v>2342.3000000000002</v>
      </c>
      <c r="F484" s="48">
        <f t="shared" ca="1" si="19"/>
        <v>23423</v>
      </c>
      <c r="G484" s="51"/>
      <c r="H484" s="51"/>
      <c r="I484" s="51"/>
      <c r="J484" s="51"/>
    </row>
    <row r="485" spans="1:10" s="33" customFormat="1" ht="13.5" customHeight="1" x14ac:dyDescent="0.2">
      <c r="A485" s="44">
        <v>26112002</v>
      </c>
      <c r="B485" s="45" t="str">
        <f t="shared" ca="1" si="18"/>
        <v>Placa impulsada</v>
      </c>
      <c r="C485" s="44" t="s">
        <v>46</v>
      </c>
      <c r="D485" s="44">
        <v>5</v>
      </c>
      <c r="E485" s="47">
        <v>12744</v>
      </c>
      <c r="F485" s="48">
        <f t="shared" ca="1" si="19"/>
        <v>63720</v>
      </c>
      <c r="G485" s="51"/>
      <c r="H485" s="51"/>
      <c r="I485" s="51"/>
      <c r="J485" s="51"/>
    </row>
    <row r="486" spans="1:10" s="33" customFormat="1" ht="13.5" customHeight="1" x14ac:dyDescent="0.2">
      <c r="A486" s="44">
        <v>26112002</v>
      </c>
      <c r="B486" s="45" t="str">
        <f t="shared" ca="1" si="18"/>
        <v>Placa impulsada</v>
      </c>
      <c r="C486" s="44" t="s">
        <v>46</v>
      </c>
      <c r="D486" s="44">
        <v>4</v>
      </c>
      <c r="E486" s="47">
        <v>3522.3</v>
      </c>
      <c r="F486" s="48">
        <f t="shared" ca="1" si="19"/>
        <v>14089.2</v>
      </c>
      <c r="G486" s="51"/>
      <c r="H486" s="51"/>
      <c r="I486" s="51"/>
      <c r="J486" s="51"/>
    </row>
    <row r="487" spans="1:10" s="33" customFormat="1" ht="13.5" customHeight="1" x14ac:dyDescent="0.2">
      <c r="A487" s="44">
        <v>26112002</v>
      </c>
      <c r="B487" s="45" t="str">
        <f t="shared" ca="1" si="18"/>
        <v>Placa impulsada</v>
      </c>
      <c r="C487" s="44" t="s">
        <v>46</v>
      </c>
      <c r="D487" s="44">
        <v>5</v>
      </c>
      <c r="E487" s="47">
        <v>15908.76</v>
      </c>
      <c r="F487" s="48">
        <f t="shared" ca="1" si="19"/>
        <v>79543.8</v>
      </c>
      <c r="G487" s="51"/>
      <c r="H487" s="51"/>
      <c r="I487" s="51"/>
      <c r="J487" s="51"/>
    </row>
    <row r="488" spans="1:10" s="33" customFormat="1" ht="13.5" customHeight="1" x14ac:dyDescent="0.2">
      <c r="A488" s="44">
        <v>25171714</v>
      </c>
      <c r="B488" s="45" t="str">
        <f t="shared" ca="1" si="18"/>
        <v>Tambor de freno</v>
      </c>
      <c r="C488" s="44" t="s">
        <v>46</v>
      </c>
      <c r="D488" s="44">
        <v>10</v>
      </c>
      <c r="E488" s="47">
        <v>7062.3</v>
      </c>
      <c r="F488" s="48">
        <f t="shared" ca="1" si="19"/>
        <v>70623</v>
      </c>
      <c r="G488" s="51"/>
      <c r="H488" s="51"/>
      <c r="I488" s="51"/>
      <c r="J488" s="51"/>
    </row>
    <row r="489" spans="1:10" s="33" customFormat="1" ht="13.5" customHeight="1" x14ac:dyDescent="0.2">
      <c r="A489" s="44">
        <v>25171719</v>
      </c>
      <c r="B489" s="45" t="str">
        <f t="shared" ca="1" si="18"/>
        <v>Refuerzos de frenado</v>
      </c>
      <c r="C489" s="44" t="s">
        <v>46</v>
      </c>
      <c r="D489" s="44">
        <v>20</v>
      </c>
      <c r="E489" s="47">
        <v>5882.3</v>
      </c>
      <c r="F489" s="48">
        <f t="shared" ca="1" si="19"/>
        <v>117646</v>
      </c>
      <c r="G489" s="51"/>
      <c r="H489" s="51"/>
      <c r="I489" s="51"/>
      <c r="J489" s="51"/>
    </row>
    <row r="490" spans="1:10" s="33" customFormat="1" ht="13.5" customHeight="1" x14ac:dyDescent="0.2">
      <c r="A490" s="44">
        <v>25173807</v>
      </c>
      <c r="B490" s="45" t="str">
        <f t="shared" ca="1" si="18"/>
        <v>Ejes de cardán</v>
      </c>
      <c r="C490" s="44" t="s">
        <v>46</v>
      </c>
      <c r="D490" s="44">
        <v>4</v>
      </c>
      <c r="E490" s="47">
        <v>10590.5</v>
      </c>
      <c r="F490" s="48">
        <f t="shared" ca="1" si="19"/>
        <v>42362</v>
      </c>
      <c r="G490" s="51"/>
      <c r="H490" s="51"/>
      <c r="I490" s="51"/>
      <c r="J490" s="51"/>
    </row>
    <row r="491" spans="1:10" s="33" customFormat="1" ht="13.5" customHeight="1" x14ac:dyDescent="0.2">
      <c r="A491" s="44">
        <v>25174202</v>
      </c>
      <c r="B491" s="45" t="str">
        <f t="shared" ca="1" si="18"/>
        <v>Suspensión de dirección</v>
      </c>
      <c r="C491" s="44" t="s">
        <v>46</v>
      </c>
      <c r="D491" s="44">
        <v>6</v>
      </c>
      <c r="E491" s="47">
        <v>19893.62</v>
      </c>
      <c r="F491" s="48">
        <f t="shared" ca="1" si="19"/>
        <v>119361.72</v>
      </c>
      <c r="G491" s="51"/>
      <c r="H491" s="51"/>
      <c r="I491" s="51"/>
      <c r="J491" s="51"/>
    </row>
    <row r="492" spans="1:10" s="33" customFormat="1" ht="13.5" customHeight="1" x14ac:dyDescent="0.2">
      <c r="A492" s="44">
        <v>25171702</v>
      </c>
      <c r="B492" s="45" t="str">
        <f t="shared" ca="1" si="18"/>
        <v>Sistemas de frenado para automóviles</v>
      </c>
      <c r="C492" s="44" t="s">
        <v>46</v>
      </c>
      <c r="D492" s="44">
        <v>6</v>
      </c>
      <c r="E492" s="47">
        <v>4690.5</v>
      </c>
      <c r="F492" s="48">
        <f t="shared" ca="1" si="19"/>
        <v>28143</v>
      </c>
      <c r="G492" s="51"/>
      <c r="H492" s="51"/>
      <c r="I492" s="51"/>
      <c r="J492" s="51"/>
    </row>
    <row r="493" spans="1:10" s="33" customFormat="1" ht="13.5" customHeight="1" x14ac:dyDescent="0.2">
      <c r="A493" s="44">
        <v>25171702</v>
      </c>
      <c r="B493" s="45" t="str">
        <f t="shared" ca="1" si="18"/>
        <v>Sistemas de frenado para automóviles</v>
      </c>
      <c r="C493" s="44" t="s">
        <v>46</v>
      </c>
      <c r="D493" s="44">
        <v>6</v>
      </c>
      <c r="E493" s="47">
        <v>4466.3</v>
      </c>
      <c r="F493" s="48">
        <f t="shared" ca="1" si="19"/>
        <v>26797.800000000003</v>
      </c>
      <c r="G493" s="51"/>
      <c r="H493" s="51"/>
      <c r="I493" s="51"/>
      <c r="J493" s="51"/>
    </row>
    <row r="494" spans="1:10" s="33" customFormat="1" ht="13.5" customHeight="1" x14ac:dyDescent="0.2">
      <c r="A494" s="44">
        <v>25171702</v>
      </c>
      <c r="B494" s="45" t="str">
        <f t="shared" ca="1" si="18"/>
        <v>Sistemas de frenado para automóviles</v>
      </c>
      <c r="C494" s="44" t="s">
        <v>46</v>
      </c>
      <c r="D494" s="44">
        <v>6</v>
      </c>
      <c r="E494" s="47">
        <v>5103.5</v>
      </c>
      <c r="F494" s="48">
        <f t="shared" ca="1" si="19"/>
        <v>30621</v>
      </c>
      <c r="G494" s="51"/>
      <c r="H494" s="51"/>
      <c r="I494" s="51"/>
      <c r="J494" s="51"/>
    </row>
    <row r="495" spans="1:10" s="33" customFormat="1" ht="14.1" customHeight="1" x14ac:dyDescent="0.2">
      <c r="A495" s="51"/>
      <c r="B495" s="51"/>
      <c r="C495" s="51"/>
      <c r="D495" s="51"/>
      <c r="E495" s="49" t="s">
        <v>47</v>
      </c>
      <c r="F495" s="50">
        <f ca="1">SUM(Table322[MONTO TOTAL ESTIMADO])</f>
        <v>1543927.3399999999</v>
      </c>
      <c r="G495" s="51"/>
      <c r="H495" s="51" t="str">
        <f>C464</f>
        <v>Bienes</v>
      </c>
      <c r="I495" s="51" t="str">
        <f>E464</f>
        <v>No</v>
      </c>
      <c r="J495" s="51" t="str">
        <f>D464</f>
        <v>Compras Menores</v>
      </c>
    </row>
    <row r="496" spans="1:10" s="33" customFormat="1" ht="14.1" customHeight="1" thickBot="1" x14ac:dyDescent="0.3"/>
    <row r="497" spans="1:10" s="33" customFormat="1" ht="33.75" customHeight="1" thickBot="1" x14ac:dyDescent="0.25">
      <c r="A497" s="34" t="s">
        <v>18</v>
      </c>
      <c r="B497" s="34" t="s">
        <v>19</v>
      </c>
      <c r="C497" s="34" t="s">
        <v>20</v>
      </c>
      <c r="D497" s="34" t="s">
        <v>21</v>
      </c>
      <c r="E497" s="34" t="s">
        <v>22</v>
      </c>
      <c r="F497" s="34" t="s">
        <v>23</v>
      </c>
      <c r="G497" s="51"/>
      <c r="H497" s="51"/>
      <c r="I497" s="51"/>
      <c r="J497" s="51"/>
    </row>
    <row r="498" spans="1:10" s="33" customFormat="1" ht="13.5" customHeight="1" thickBot="1" x14ac:dyDescent="0.25">
      <c r="A498" s="35" t="s">
        <v>83</v>
      </c>
      <c r="B498" s="35" t="s">
        <v>84</v>
      </c>
      <c r="C498" s="35" t="s">
        <v>26</v>
      </c>
      <c r="D498" s="35" t="s">
        <v>51</v>
      </c>
      <c r="E498" s="35" t="s">
        <v>28</v>
      </c>
      <c r="F498" s="35"/>
      <c r="G498" s="51"/>
      <c r="H498" s="51"/>
      <c r="I498" s="51"/>
      <c r="J498" s="51"/>
    </row>
    <row r="499" spans="1:10" s="33" customFormat="1" ht="14.1" customHeight="1" thickBot="1" x14ac:dyDescent="0.25">
      <c r="A499" s="36" t="s">
        <v>29</v>
      </c>
      <c r="B499" s="37" t="s">
        <v>30</v>
      </c>
      <c r="C499" s="52">
        <v>45219</v>
      </c>
      <c r="D499" s="36" t="s">
        <v>31</v>
      </c>
      <c r="E499" s="37" t="s">
        <v>32</v>
      </c>
      <c r="F499" s="35" t="s">
        <v>33</v>
      </c>
      <c r="G499" s="51"/>
      <c r="H499" s="51"/>
      <c r="I499" s="51"/>
      <c r="J499" s="51"/>
    </row>
    <row r="500" spans="1:10" s="33" customFormat="1" ht="14.1" customHeight="1" thickBot="1" x14ac:dyDescent="0.25">
      <c r="A500" s="41"/>
      <c r="B500" s="37" t="s">
        <v>34</v>
      </c>
      <c r="C500" s="53">
        <f>IF(C499="","",IF(AND(MONTH(C499)&gt;=1,MONTH(C499)&lt;=3),1,IF(AND(MONTH(C499)&gt;=4,MONTH(C499)&lt;=6),2,IF(AND(MONTH(C499)&gt;=7,MONTH(C499)&lt;=9),3,4))))</f>
        <v>4</v>
      </c>
      <c r="D500" s="41"/>
      <c r="E500" s="37" t="s">
        <v>35</v>
      </c>
      <c r="F500" s="35" t="s">
        <v>36</v>
      </c>
      <c r="G500" s="51"/>
      <c r="H500" s="51"/>
      <c r="I500" s="51"/>
      <c r="J500" s="51"/>
    </row>
    <row r="501" spans="1:10" s="33" customFormat="1" ht="14.1" customHeight="1" thickBot="1" x14ac:dyDescent="0.25">
      <c r="A501" s="41"/>
      <c r="B501" s="37" t="s">
        <v>37</v>
      </c>
      <c r="C501" s="52">
        <v>45247</v>
      </c>
      <c r="D501" s="41"/>
      <c r="E501" s="37" t="s">
        <v>38</v>
      </c>
      <c r="F501" s="35" t="s">
        <v>36</v>
      </c>
      <c r="G501" s="51"/>
      <c r="H501" s="51"/>
      <c r="I501" s="51"/>
      <c r="J501" s="51"/>
    </row>
    <row r="502" spans="1:10" s="33" customFormat="1" ht="14.1" customHeight="1" thickBot="1" x14ac:dyDescent="0.25">
      <c r="A502" s="41"/>
      <c r="B502" s="37" t="s">
        <v>34</v>
      </c>
      <c r="C502" s="53">
        <f>IF(C501="","",IF(AND(MONTH(C501)&gt;=1,MONTH(C501)&lt;=3),1,IF(AND(MONTH(C501)&gt;=4,MONTH(C501)&lt;=6),2,IF(AND(MONTH(C501)&gt;=7,MONTH(C501)&lt;=9),3,4))))</f>
        <v>4</v>
      </c>
      <c r="D502" s="41"/>
      <c r="E502" s="37" t="s">
        <v>39</v>
      </c>
      <c r="F502" s="35" t="s">
        <v>36</v>
      </c>
      <c r="G502" s="51"/>
      <c r="H502" s="51"/>
      <c r="I502" s="51"/>
      <c r="J502" s="51"/>
    </row>
    <row r="503" spans="1:10" s="33" customFormat="1" ht="14.1" customHeight="1" thickBot="1" x14ac:dyDescent="0.25">
      <c r="A503" s="51"/>
      <c r="B503" s="51"/>
      <c r="C503" s="51"/>
      <c r="D503" s="51"/>
      <c r="E503" s="51"/>
      <c r="F503" s="51"/>
      <c r="G503" s="51"/>
      <c r="H503" s="51"/>
      <c r="I503" s="51"/>
      <c r="J503" s="51"/>
    </row>
    <row r="504" spans="1:10" s="33" customFormat="1" ht="14.1" customHeight="1" thickBot="1" x14ac:dyDescent="0.25">
      <c r="A504" s="43" t="s">
        <v>40</v>
      </c>
      <c r="B504" s="43" t="s">
        <v>41</v>
      </c>
      <c r="C504" s="43" t="s">
        <v>42</v>
      </c>
      <c r="D504" s="43" t="s">
        <v>43</v>
      </c>
      <c r="E504" s="43" t="s">
        <v>44</v>
      </c>
      <c r="F504" s="43" t="s">
        <v>45</v>
      </c>
      <c r="G504" s="51"/>
      <c r="H504" s="51"/>
      <c r="I504" s="51"/>
      <c r="J504" s="51"/>
    </row>
    <row r="505" spans="1:10" s="33" customFormat="1" ht="14.1" customHeight="1" x14ac:dyDescent="0.2">
      <c r="A505" s="44">
        <v>25171702</v>
      </c>
      <c r="B505" s="45" t="str">
        <f t="shared" ref="B505:B527" ca="1" si="20">IFERROR(INDEX(UNSPSCDes,MATCH(INDIRECT(ADDRESS(ROW(),COLUMN()-1,4)),UNSPSCCode,0)),"")</f>
        <v>Sistemas de frenado para automóviles</v>
      </c>
      <c r="C505" s="44" t="s">
        <v>46</v>
      </c>
      <c r="D505" s="44">
        <v>20</v>
      </c>
      <c r="E505" s="47">
        <v>4702.3</v>
      </c>
      <c r="F505" s="48">
        <f t="shared" ref="F505:F527" ca="1" si="21">INDIRECT(ADDRESS(ROW(),COLUMN()-2,4))*INDIRECT(ADDRESS(ROW(),COLUMN()-1,4))</f>
        <v>94046</v>
      </c>
      <c r="G505" s="51"/>
      <c r="H505" s="51"/>
      <c r="I505" s="51"/>
      <c r="J505" s="51"/>
    </row>
    <row r="506" spans="1:10" s="33" customFormat="1" ht="13.5" customHeight="1" x14ac:dyDescent="0.2">
      <c r="A506" s="44">
        <v>25171702</v>
      </c>
      <c r="B506" s="45" t="str">
        <f t="shared" ca="1" si="20"/>
        <v>Sistemas de frenado para automóviles</v>
      </c>
      <c r="C506" s="44" t="s">
        <v>46</v>
      </c>
      <c r="D506" s="44">
        <v>20</v>
      </c>
      <c r="E506" s="47">
        <v>4690.5</v>
      </c>
      <c r="F506" s="48">
        <f t="shared" ca="1" si="21"/>
        <v>93810</v>
      </c>
      <c r="G506" s="51"/>
      <c r="H506" s="51"/>
      <c r="I506" s="51"/>
      <c r="J506" s="51"/>
    </row>
    <row r="507" spans="1:10" s="33" customFormat="1" ht="13.5" customHeight="1" x14ac:dyDescent="0.2">
      <c r="A507" s="44">
        <v>25171702</v>
      </c>
      <c r="B507" s="45" t="str">
        <f t="shared" ca="1" si="20"/>
        <v>Sistemas de frenado para automóviles</v>
      </c>
      <c r="C507" s="44" t="s">
        <v>46</v>
      </c>
      <c r="D507" s="44">
        <v>20</v>
      </c>
      <c r="E507" s="47">
        <v>4466.3</v>
      </c>
      <c r="F507" s="48">
        <f t="shared" ca="1" si="21"/>
        <v>89326</v>
      </c>
      <c r="G507" s="51"/>
      <c r="H507" s="51"/>
      <c r="I507" s="51"/>
      <c r="J507" s="51"/>
    </row>
    <row r="508" spans="1:10" s="33" customFormat="1" ht="13.5" customHeight="1" x14ac:dyDescent="0.2">
      <c r="A508" s="44">
        <v>25171702</v>
      </c>
      <c r="B508" s="45" t="str">
        <f t="shared" ca="1" si="20"/>
        <v>Sistemas de frenado para automóviles</v>
      </c>
      <c r="C508" s="44" t="s">
        <v>46</v>
      </c>
      <c r="D508" s="44">
        <v>20</v>
      </c>
      <c r="E508" s="47">
        <v>5103.5</v>
      </c>
      <c r="F508" s="48">
        <f t="shared" ca="1" si="21"/>
        <v>102070</v>
      </c>
      <c r="G508" s="51"/>
      <c r="H508" s="51"/>
      <c r="I508" s="51"/>
      <c r="J508" s="51"/>
    </row>
    <row r="509" spans="1:10" s="33" customFormat="1" ht="13.5" customHeight="1" x14ac:dyDescent="0.2">
      <c r="A509" s="44">
        <v>26111703</v>
      </c>
      <c r="B509" s="45" t="str">
        <f t="shared" ca="1" si="20"/>
        <v>Baterías para vehículos</v>
      </c>
      <c r="C509" s="44" t="s">
        <v>46</v>
      </c>
      <c r="D509" s="44">
        <v>30</v>
      </c>
      <c r="E509" s="47">
        <v>9422.2999999999993</v>
      </c>
      <c r="F509" s="48">
        <f t="shared" ca="1" si="21"/>
        <v>282669</v>
      </c>
      <c r="G509" s="51"/>
      <c r="H509" s="51"/>
      <c r="I509" s="51"/>
      <c r="J509" s="51"/>
    </row>
    <row r="510" spans="1:10" s="33" customFormat="1" ht="13.5" customHeight="1" x14ac:dyDescent="0.2">
      <c r="A510" s="44">
        <v>25174205</v>
      </c>
      <c r="B510" s="45" t="str">
        <f t="shared" ca="1" si="20"/>
        <v>Bielas</v>
      </c>
      <c r="C510" s="44" t="s">
        <v>46</v>
      </c>
      <c r="D510" s="44">
        <v>20</v>
      </c>
      <c r="E510" s="47">
        <v>2342.3000000000002</v>
      </c>
      <c r="F510" s="48">
        <f t="shared" ca="1" si="21"/>
        <v>46846</v>
      </c>
      <c r="G510" s="51"/>
      <c r="H510" s="51"/>
      <c r="I510" s="51"/>
      <c r="J510" s="51"/>
    </row>
    <row r="511" spans="1:10" s="33" customFormat="1" ht="13.5" customHeight="1" x14ac:dyDescent="0.2">
      <c r="A511" s="44">
        <v>25171702</v>
      </c>
      <c r="B511" s="45" t="str">
        <f t="shared" ca="1" si="20"/>
        <v>Sistemas de frenado para automóviles</v>
      </c>
      <c r="C511" s="44" t="s">
        <v>46</v>
      </c>
      <c r="D511" s="44">
        <v>15</v>
      </c>
      <c r="E511" s="47">
        <v>9422.2999999999993</v>
      </c>
      <c r="F511" s="48">
        <f t="shared" ca="1" si="21"/>
        <v>141334.5</v>
      </c>
      <c r="G511" s="51"/>
      <c r="H511" s="51"/>
      <c r="I511" s="51"/>
      <c r="J511" s="51"/>
    </row>
    <row r="512" spans="1:10" s="33" customFormat="1" ht="13.5" customHeight="1" x14ac:dyDescent="0.2">
      <c r="A512" s="44">
        <v>25171702</v>
      </c>
      <c r="B512" s="45" t="str">
        <f t="shared" ca="1" si="20"/>
        <v>Sistemas de frenado para automóviles</v>
      </c>
      <c r="C512" s="44" t="s">
        <v>46</v>
      </c>
      <c r="D512" s="44">
        <v>15</v>
      </c>
      <c r="E512" s="47">
        <v>8596.2999999999993</v>
      </c>
      <c r="F512" s="48">
        <f t="shared" ca="1" si="21"/>
        <v>128944.49999999999</v>
      </c>
      <c r="G512" s="51"/>
      <c r="H512" s="51"/>
      <c r="I512" s="51"/>
      <c r="J512" s="51"/>
    </row>
    <row r="513" spans="1:10" s="33" customFormat="1" ht="13.5" customHeight="1" x14ac:dyDescent="0.2">
      <c r="A513" s="44">
        <v>25171702</v>
      </c>
      <c r="B513" s="45" t="str">
        <f t="shared" ca="1" si="20"/>
        <v>Sistemas de frenado para automóviles</v>
      </c>
      <c r="C513" s="44" t="s">
        <v>46</v>
      </c>
      <c r="D513" s="44">
        <v>10</v>
      </c>
      <c r="E513" s="47">
        <v>7062.3</v>
      </c>
      <c r="F513" s="48">
        <f t="shared" ca="1" si="21"/>
        <v>70623</v>
      </c>
      <c r="G513" s="51"/>
      <c r="H513" s="51"/>
      <c r="I513" s="51"/>
      <c r="J513" s="51"/>
    </row>
    <row r="514" spans="1:10" s="33" customFormat="1" ht="13.5" customHeight="1" x14ac:dyDescent="0.2">
      <c r="A514" s="44">
        <v>26111901</v>
      </c>
      <c r="B514" s="45" t="str">
        <f t="shared" ca="1" si="20"/>
        <v>Embragues de placa</v>
      </c>
      <c r="C514" s="44" t="s">
        <v>46</v>
      </c>
      <c r="D514" s="44">
        <v>15</v>
      </c>
      <c r="E514" s="47">
        <v>23452.5</v>
      </c>
      <c r="F514" s="48">
        <f t="shared" ca="1" si="21"/>
        <v>351787.5</v>
      </c>
      <c r="G514" s="51"/>
      <c r="H514" s="51"/>
      <c r="I514" s="51"/>
      <c r="J514" s="51"/>
    </row>
    <row r="515" spans="1:10" s="33" customFormat="1" ht="13.5" customHeight="1" x14ac:dyDescent="0.2">
      <c r="A515" s="44">
        <v>25174202</v>
      </c>
      <c r="B515" s="45" t="str">
        <f t="shared" ca="1" si="20"/>
        <v>Suspensión de dirección</v>
      </c>
      <c r="C515" s="44" t="s">
        <v>46</v>
      </c>
      <c r="D515" s="44">
        <v>20</v>
      </c>
      <c r="E515" s="47">
        <v>23443.06</v>
      </c>
      <c r="F515" s="48">
        <f t="shared" ca="1" si="21"/>
        <v>468861.2</v>
      </c>
      <c r="G515" s="51"/>
      <c r="H515" s="51"/>
      <c r="I515" s="51"/>
      <c r="J515" s="51"/>
    </row>
    <row r="516" spans="1:10" s="33" customFormat="1" ht="13.5" customHeight="1" x14ac:dyDescent="0.2">
      <c r="A516" s="44">
        <v>25174202</v>
      </c>
      <c r="B516" s="45" t="str">
        <f t="shared" ca="1" si="20"/>
        <v>Suspensión de dirección</v>
      </c>
      <c r="C516" s="44" t="s">
        <v>46</v>
      </c>
      <c r="D516" s="44">
        <v>20</v>
      </c>
      <c r="E516" s="47">
        <v>23440.7</v>
      </c>
      <c r="F516" s="48">
        <f t="shared" ca="1" si="21"/>
        <v>468814</v>
      </c>
      <c r="G516" s="51"/>
      <c r="H516" s="51"/>
      <c r="I516" s="51"/>
      <c r="J516" s="51"/>
    </row>
    <row r="517" spans="1:10" s="33" customFormat="1" ht="13.5" customHeight="1" x14ac:dyDescent="0.2">
      <c r="A517" s="44">
        <v>25174202</v>
      </c>
      <c r="B517" s="45" t="str">
        <f t="shared" ca="1" si="20"/>
        <v>Suspensión de dirección</v>
      </c>
      <c r="C517" s="44" t="s">
        <v>46</v>
      </c>
      <c r="D517" s="44">
        <v>20</v>
      </c>
      <c r="E517" s="47">
        <v>19322.5</v>
      </c>
      <c r="F517" s="48">
        <f t="shared" ca="1" si="21"/>
        <v>386450</v>
      </c>
      <c r="G517" s="51"/>
      <c r="H517" s="51"/>
      <c r="I517" s="51"/>
      <c r="J517" s="51"/>
    </row>
    <row r="518" spans="1:10" s="33" customFormat="1" ht="13.5" customHeight="1" x14ac:dyDescent="0.2">
      <c r="A518" s="44">
        <v>26101729</v>
      </c>
      <c r="B518" s="45" t="str">
        <f t="shared" ca="1" si="20"/>
        <v>Bolas de brazo oscilante</v>
      </c>
      <c r="C518" s="44" t="s">
        <v>46</v>
      </c>
      <c r="D518" s="44">
        <v>20</v>
      </c>
      <c r="E518" s="47">
        <v>2342.3000000000002</v>
      </c>
      <c r="F518" s="48">
        <f t="shared" ca="1" si="21"/>
        <v>46846</v>
      </c>
      <c r="G518" s="51"/>
      <c r="H518" s="51"/>
      <c r="I518" s="51"/>
      <c r="J518" s="51"/>
    </row>
    <row r="519" spans="1:10" s="33" customFormat="1" ht="13.5" customHeight="1" x14ac:dyDescent="0.2">
      <c r="A519" s="44">
        <v>26112002</v>
      </c>
      <c r="B519" s="45" t="str">
        <f t="shared" ca="1" si="20"/>
        <v>Placa impulsada</v>
      </c>
      <c r="C519" s="44" t="s">
        <v>46</v>
      </c>
      <c r="D519" s="44">
        <v>20</v>
      </c>
      <c r="E519" s="47">
        <v>12744</v>
      </c>
      <c r="F519" s="48">
        <f t="shared" ca="1" si="21"/>
        <v>254880</v>
      </c>
      <c r="G519" s="51"/>
      <c r="H519" s="51"/>
      <c r="I519" s="51"/>
      <c r="J519" s="51"/>
    </row>
    <row r="520" spans="1:10" s="33" customFormat="1" ht="13.5" customHeight="1" x14ac:dyDescent="0.2">
      <c r="A520" s="44">
        <v>26112002</v>
      </c>
      <c r="B520" s="45" t="str">
        <f t="shared" ca="1" si="20"/>
        <v>Placa impulsada</v>
      </c>
      <c r="C520" s="44" t="s">
        <v>46</v>
      </c>
      <c r="D520" s="44">
        <v>20</v>
      </c>
      <c r="E520" s="47">
        <v>3522.3</v>
      </c>
      <c r="F520" s="48">
        <f t="shared" ca="1" si="21"/>
        <v>70446</v>
      </c>
      <c r="G520" s="51"/>
      <c r="H520" s="51"/>
      <c r="I520" s="51"/>
      <c r="J520" s="51"/>
    </row>
    <row r="521" spans="1:10" s="33" customFormat="1" ht="13.5" customHeight="1" x14ac:dyDescent="0.2">
      <c r="A521" s="44">
        <v>26112002</v>
      </c>
      <c r="B521" s="45" t="str">
        <f t="shared" ca="1" si="20"/>
        <v>Placa impulsada</v>
      </c>
      <c r="C521" s="44" t="s">
        <v>46</v>
      </c>
      <c r="D521" s="44">
        <v>20</v>
      </c>
      <c r="E521" s="47">
        <v>15908.76</v>
      </c>
      <c r="F521" s="48">
        <f t="shared" ca="1" si="21"/>
        <v>318175.2</v>
      </c>
      <c r="G521" s="51"/>
      <c r="H521" s="51"/>
      <c r="I521" s="51"/>
      <c r="J521" s="51"/>
    </row>
    <row r="522" spans="1:10" s="33" customFormat="1" ht="13.5" customHeight="1" x14ac:dyDescent="0.2">
      <c r="A522" s="44">
        <v>25171714</v>
      </c>
      <c r="B522" s="45" t="str">
        <f t="shared" ca="1" si="20"/>
        <v>Tambor de freno</v>
      </c>
      <c r="C522" s="44" t="s">
        <v>46</v>
      </c>
      <c r="D522" s="44">
        <v>20</v>
      </c>
      <c r="E522" s="47">
        <v>7062.3</v>
      </c>
      <c r="F522" s="48">
        <f t="shared" ca="1" si="21"/>
        <v>141246</v>
      </c>
      <c r="G522" s="51"/>
      <c r="H522" s="51"/>
      <c r="I522" s="51"/>
      <c r="J522" s="51"/>
    </row>
    <row r="523" spans="1:10" s="33" customFormat="1" ht="13.5" customHeight="1" x14ac:dyDescent="0.2">
      <c r="A523" s="44">
        <v>25171719</v>
      </c>
      <c r="B523" s="45" t="str">
        <f t="shared" ca="1" si="20"/>
        <v>Refuerzos de frenado</v>
      </c>
      <c r="C523" s="44" t="s">
        <v>46</v>
      </c>
      <c r="D523" s="44">
        <v>20</v>
      </c>
      <c r="E523" s="47">
        <v>5882.3</v>
      </c>
      <c r="F523" s="48">
        <f t="shared" ca="1" si="21"/>
        <v>117646</v>
      </c>
      <c r="G523" s="51"/>
      <c r="H523" s="51"/>
      <c r="I523" s="51"/>
      <c r="J523" s="51"/>
    </row>
    <row r="524" spans="1:10" s="33" customFormat="1" ht="13.5" customHeight="1" x14ac:dyDescent="0.2">
      <c r="A524" s="44">
        <v>25173807</v>
      </c>
      <c r="B524" s="45" t="str">
        <f t="shared" ca="1" si="20"/>
        <v>Ejes de cardán</v>
      </c>
      <c r="C524" s="44" t="s">
        <v>46</v>
      </c>
      <c r="D524" s="44">
        <v>20</v>
      </c>
      <c r="E524" s="47">
        <v>10590.5</v>
      </c>
      <c r="F524" s="48">
        <f t="shared" ca="1" si="21"/>
        <v>211810</v>
      </c>
      <c r="G524" s="51"/>
      <c r="H524" s="51"/>
      <c r="I524" s="51"/>
      <c r="J524" s="51"/>
    </row>
    <row r="525" spans="1:10" s="33" customFormat="1" ht="13.5" customHeight="1" x14ac:dyDescent="0.2">
      <c r="A525" s="44">
        <v>25174202</v>
      </c>
      <c r="B525" s="45" t="str">
        <f t="shared" ca="1" si="20"/>
        <v>Suspensión de dirección</v>
      </c>
      <c r="C525" s="44" t="s">
        <v>46</v>
      </c>
      <c r="D525" s="44">
        <v>20</v>
      </c>
      <c r="E525" s="47">
        <v>19893.62</v>
      </c>
      <c r="F525" s="48">
        <f t="shared" ca="1" si="21"/>
        <v>397872.39999999997</v>
      </c>
      <c r="G525" s="51"/>
      <c r="H525" s="51"/>
      <c r="I525" s="51"/>
      <c r="J525" s="51"/>
    </row>
    <row r="526" spans="1:10" s="33" customFormat="1" ht="13.5" customHeight="1" x14ac:dyDescent="0.2">
      <c r="A526" s="44">
        <v>25171702</v>
      </c>
      <c r="B526" s="45" t="str">
        <f t="shared" ca="1" si="20"/>
        <v>Sistemas de frenado para automóviles</v>
      </c>
      <c r="C526" s="44" t="s">
        <v>46</v>
      </c>
      <c r="D526" s="44">
        <v>20</v>
      </c>
      <c r="E526" s="47">
        <v>4690.5</v>
      </c>
      <c r="F526" s="48">
        <f t="shared" ca="1" si="21"/>
        <v>93810</v>
      </c>
      <c r="G526" s="51"/>
      <c r="H526" s="51"/>
      <c r="I526" s="51"/>
      <c r="J526" s="51"/>
    </row>
    <row r="527" spans="1:10" s="33" customFormat="1" ht="13.5" customHeight="1" x14ac:dyDescent="0.2">
      <c r="A527" s="44">
        <v>25171702</v>
      </c>
      <c r="B527" s="45" t="str">
        <f t="shared" ca="1" si="20"/>
        <v>Sistemas de frenado para automóviles</v>
      </c>
      <c r="C527" s="44" t="s">
        <v>46</v>
      </c>
      <c r="D527" s="44">
        <v>20</v>
      </c>
      <c r="E527" s="47">
        <v>4466.3</v>
      </c>
      <c r="F527" s="48">
        <f t="shared" ca="1" si="21"/>
        <v>89326</v>
      </c>
      <c r="G527" s="51"/>
      <c r="H527" s="51"/>
      <c r="I527" s="51"/>
      <c r="J527" s="51"/>
    </row>
    <row r="528" spans="1:10" s="33" customFormat="1" ht="14.1" customHeight="1" x14ac:dyDescent="0.2">
      <c r="A528" s="51"/>
      <c r="B528" s="51"/>
      <c r="C528" s="51"/>
      <c r="D528" s="51"/>
      <c r="E528" s="49" t="s">
        <v>47</v>
      </c>
      <c r="F528" s="50">
        <f ca="1">SUM(Table323[MONTO TOTAL ESTIMADO])</f>
        <v>4467639.3000000007</v>
      </c>
      <c r="G528" s="51"/>
      <c r="H528" s="51" t="str">
        <f>C498</f>
        <v>Bienes</v>
      </c>
      <c r="I528" s="51" t="str">
        <f>E498</f>
        <v>No</v>
      </c>
      <c r="J528" s="51" t="str">
        <f>D498</f>
        <v>Comparacion de Precios</v>
      </c>
    </row>
    <row r="529" spans="1:10" s="33" customFormat="1" ht="14.1" customHeight="1" thickBot="1" x14ac:dyDescent="0.3"/>
    <row r="530" spans="1:10" s="33" customFormat="1" ht="33.75" customHeight="1" thickBot="1" x14ac:dyDescent="0.25">
      <c r="A530" s="34" t="s">
        <v>18</v>
      </c>
      <c r="B530" s="34" t="s">
        <v>19</v>
      </c>
      <c r="C530" s="34" t="s">
        <v>20</v>
      </c>
      <c r="D530" s="34" t="s">
        <v>21</v>
      </c>
      <c r="E530" s="34" t="s">
        <v>22</v>
      </c>
      <c r="F530" s="34" t="s">
        <v>23</v>
      </c>
      <c r="G530" s="51"/>
      <c r="H530" s="51"/>
      <c r="I530" s="51"/>
      <c r="J530" s="51"/>
    </row>
    <row r="531" spans="1:10" s="33" customFormat="1" ht="13.5" customHeight="1" thickBot="1" x14ac:dyDescent="0.25">
      <c r="A531" s="35" t="s">
        <v>85</v>
      </c>
      <c r="B531" s="57" t="s">
        <v>57</v>
      </c>
      <c r="C531" s="35" t="s">
        <v>26</v>
      </c>
      <c r="D531" s="35" t="s">
        <v>51</v>
      </c>
      <c r="E531" s="35" t="s">
        <v>28</v>
      </c>
      <c r="F531" s="35"/>
      <c r="G531" s="51"/>
      <c r="H531" s="51"/>
      <c r="I531" s="51"/>
      <c r="J531" s="51"/>
    </row>
    <row r="532" spans="1:10" s="33" customFormat="1" ht="14.1" customHeight="1" thickBot="1" x14ac:dyDescent="0.25">
      <c r="A532" s="36" t="s">
        <v>29</v>
      </c>
      <c r="B532" s="37" t="s">
        <v>30</v>
      </c>
      <c r="C532" s="52">
        <v>45041</v>
      </c>
      <c r="D532" s="36" t="s">
        <v>31</v>
      </c>
      <c r="E532" s="37" t="s">
        <v>32</v>
      </c>
      <c r="F532" s="35" t="s">
        <v>33</v>
      </c>
      <c r="G532" s="51"/>
      <c r="H532" s="51"/>
      <c r="I532" s="51"/>
      <c r="J532" s="51"/>
    </row>
    <row r="533" spans="1:10" s="33" customFormat="1" ht="14.1" customHeight="1" thickBot="1" x14ac:dyDescent="0.25">
      <c r="A533" s="41"/>
      <c r="B533" s="37" t="s">
        <v>34</v>
      </c>
      <c r="C533" s="53">
        <f>IF(C532="","",IF(AND(MONTH(C532)&gt;=1,MONTH(C532)&lt;=3),1,IF(AND(MONTH(C532)&gt;=4,MONTH(C532)&lt;=6),2,IF(AND(MONTH(C532)&gt;=7,MONTH(C532)&lt;=9),3,4))))</f>
        <v>2</v>
      </c>
      <c r="D533" s="41"/>
      <c r="E533" s="37" t="s">
        <v>35</v>
      </c>
      <c r="F533" s="35" t="s">
        <v>36</v>
      </c>
      <c r="G533" s="51"/>
      <c r="H533" s="51"/>
      <c r="I533" s="51"/>
      <c r="J533" s="51"/>
    </row>
    <row r="534" spans="1:10" s="33" customFormat="1" ht="14.1" customHeight="1" thickBot="1" x14ac:dyDescent="0.25">
      <c r="A534" s="41"/>
      <c r="B534" s="37" t="s">
        <v>37</v>
      </c>
      <c r="C534" s="52">
        <v>45066</v>
      </c>
      <c r="D534" s="41"/>
      <c r="E534" s="37" t="s">
        <v>38</v>
      </c>
      <c r="F534" s="35" t="s">
        <v>36</v>
      </c>
      <c r="G534" s="51"/>
      <c r="H534" s="51"/>
      <c r="I534" s="51"/>
      <c r="J534" s="51"/>
    </row>
    <row r="535" spans="1:10" s="33" customFormat="1" ht="14.1" customHeight="1" thickBot="1" x14ac:dyDescent="0.25">
      <c r="A535" s="41"/>
      <c r="B535" s="37" t="s">
        <v>34</v>
      </c>
      <c r="C535" s="53">
        <f>IF(C534="","",IF(AND(MONTH(C534)&gt;=1,MONTH(C534)&lt;=3),1,IF(AND(MONTH(C534)&gt;=4,MONTH(C534)&lt;=6),2,IF(AND(MONTH(C534)&gt;=7,MONTH(C534)&lt;=9),3,4))))</f>
        <v>2</v>
      </c>
      <c r="D535" s="41"/>
      <c r="E535" s="37" t="s">
        <v>39</v>
      </c>
      <c r="F535" s="35" t="s">
        <v>36</v>
      </c>
      <c r="G535" s="51"/>
      <c r="H535" s="51"/>
      <c r="I535" s="51"/>
      <c r="J535" s="51"/>
    </row>
    <row r="536" spans="1:10" s="33" customFormat="1" ht="14.1" customHeight="1" thickBot="1" x14ac:dyDescent="0.25">
      <c r="A536" s="51"/>
      <c r="B536" s="51"/>
      <c r="C536" s="51"/>
      <c r="D536" s="51"/>
      <c r="E536" s="51"/>
      <c r="F536" s="51"/>
      <c r="G536" s="51"/>
      <c r="H536" s="51"/>
      <c r="I536" s="51"/>
      <c r="J536" s="51"/>
    </row>
    <row r="537" spans="1:10" s="33" customFormat="1" ht="14.1" customHeight="1" thickBot="1" x14ac:dyDescent="0.25">
      <c r="A537" s="43" t="s">
        <v>40</v>
      </c>
      <c r="B537" s="43" t="s">
        <v>41</v>
      </c>
      <c r="C537" s="43" t="s">
        <v>42</v>
      </c>
      <c r="D537" s="43" t="s">
        <v>43</v>
      </c>
      <c r="E537" s="43" t="s">
        <v>44</v>
      </c>
      <c r="F537" s="43" t="s">
        <v>45</v>
      </c>
      <c r="G537" s="51"/>
      <c r="H537" s="51"/>
      <c r="I537" s="51"/>
      <c r="J537" s="51"/>
    </row>
    <row r="538" spans="1:10" s="33" customFormat="1" ht="14.1" customHeight="1" x14ac:dyDescent="0.2">
      <c r="A538" s="44">
        <v>25172504</v>
      </c>
      <c r="B538" s="45" t="str">
        <f t="shared" ref="B538:B551" ca="1" si="22">IFERROR(INDEX(UNSPSCDes,MATCH(INDIRECT(ADDRESS(ROW(),COLUMN()-1,4)),UNSPSCCode,0)),"")</f>
        <v>Llantas para automóviles o camionetas</v>
      </c>
      <c r="C538" s="44" t="s">
        <v>46</v>
      </c>
      <c r="D538" s="44">
        <v>3</v>
      </c>
      <c r="E538" s="56">
        <v>14142.3</v>
      </c>
      <c r="F538" s="48">
        <f t="shared" ref="F538:F551" ca="1" si="23">INDIRECT(ADDRESS(ROW(),COLUMN()-2,4))*INDIRECT(ADDRESS(ROW(),COLUMN()-1,4))</f>
        <v>42426.899999999994</v>
      </c>
      <c r="G538" s="51"/>
      <c r="H538" s="51"/>
      <c r="I538" s="51"/>
      <c r="J538" s="51"/>
    </row>
    <row r="539" spans="1:10" s="33" customFormat="1" ht="13.5" customHeight="1" x14ac:dyDescent="0.2">
      <c r="A539" s="44">
        <v>25172504</v>
      </c>
      <c r="B539" s="45" t="str">
        <f t="shared" ca="1" si="22"/>
        <v>Llantas para automóviles o camionetas</v>
      </c>
      <c r="C539" s="44" t="s">
        <v>46</v>
      </c>
      <c r="D539" s="44">
        <v>16</v>
      </c>
      <c r="E539" s="56">
        <v>9608.1</v>
      </c>
      <c r="F539" s="48">
        <f t="shared" ca="1" si="23"/>
        <v>153729.60000000001</v>
      </c>
      <c r="G539" s="51"/>
      <c r="H539" s="51"/>
      <c r="I539" s="51"/>
      <c r="J539" s="51"/>
    </row>
    <row r="540" spans="1:10" s="33" customFormat="1" ht="13.5" customHeight="1" x14ac:dyDescent="0.2">
      <c r="A540" s="44">
        <v>25172504</v>
      </c>
      <c r="B540" s="45" t="str">
        <f t="shared" ca="1" si="22"/>
        <v>Llantas para automóviles o camionetas</v>
      </c>
      <c r="C540" s="44" t="s">
        <v>46</v>
      </c>
      <c r="D540" s="44">
        <v>40</v>
      </c>
      <c r="E540" s="56">
        <v>28270.44</v>
      </c>
      <c r="F540" s="48">
        <f t="shared" ca="1" si="23"/>
        <v>1130817.5999999999</v>
      </c>
      <c r="G540" s="51"/>
      <c r="H540" s="51"/>
      <c r="I540" s="51"/>
      <c r="J540" s="51"/>
    </row>
    <row r="541" spans="1:10" s="33" customFormat="1" ht="13.5" customHeight="1" x14ac:dyDescent="0.2">
      <c r="A541" s="44">
        <v>25172504</v>
      </c>
      <c r="B541" s="45" t="str">
        <f t="shared" ca="1" si="22"/>
        <v>Llantas para automóviles o camionetas</v>
      </c>
      <c r="C541" s="44" t="s">
        <v>46</v>
      </c>
      <c r="D541" s="44">
        <v>5</v>
      </c>
      <c r="E541" s="56">
        <v>10000</v>
      </c>
      <c r="F541" s="48">
        <f t="shared" ca="1" si="23"/>
        <v>50000</v>
      </c>
      <c r="G541" s="51"/>
      <c r="H541" s="51"/>
      <c r="I541" s="51"/>
      <c r="J541" s="51"/>
    </row>
    <row r="542" spans="1:10" s="33" customFormat="1" ht="13.5" customHeight="1" x14ac:dyDescent="0.2">
      <c r="A542" s="44">
        <v>25172504</v>
      </c>
      <c r="B542" s="45" t="str">
        <f t="shared" ca="1" si="22"/>
        <v>Llantas para automóviles o camionetas</v>
      </c>
      <c r="C542" s="44" t="s">
        <v>46</v>
      </c>
      <c r="D542" s="44">
        <v>34</v>
      </c>
      <c r="E542" s="56">
        <v>10590.5</v>
      </c>
      <c r="F542" s="48">
        <f t="shared" ca="1" si="23"/>
        <v>360077</v>
      </c>
      <c r="G542" s="51"/>
      <c r="H542" s="51"/>
      <c r="I542" s="51"/>
      <c r="J542" s="51"/>
    </row>
    <row r="543" spans="1:10" s="33" customFormat="1" ht="13.5" customHeight="1" x14ac:dyDescent="0.2">
      <c r="A543" s="44">
        <v>25172504</v>
      </c>
      <c r="B543" s="45" t="str">
        <f t="shared" ca="1" si="22"/>
        <v>Llantas para automóviles o camionetas</v>
      </c>
      <c r="C543" s="44" t="s">
        <v>46</v>
      </c>
      <c r="D543" s="44">
        <v>20</v>
      </c>
      <c r="E543" s="56">
        <v>11593.5</v>
      </c>
      <c r="F543" s="48">
        <f t="shared" ca="1" si="23"/>
        <v>231870</v>
      </c>
      <c r="G543" s="51"/>
      <c r="H543" s="51"/>
      <c r="I543" s="51"/>
      <c r="J543" s="51"/>
    </row>
    <row r="544" spans="1:10" s="33" customFormat="1" ht="13.5" customHeight="1" x14ac:dyDescent="0.2">
      <c r="A544" s="44">
        <v>25172504</v>
      </c>
      <c r="B544" s="45" t="str">
        <f t="shared" ca="1" si="22"/>
        <v>Llantas para automóviles o camionetas</v>
      </c>
      <c r="C544" s="44" t="s">
        <v>46</v>
      </c>
      <c r="D544" s="44">
        <v>26</v>
      </c>
      <c r="E544" s="56">
        <v>17682.3</v>
      </c>
      <c r="F544" s="48">
        <f t="shared" ca="1" si="23"/>
        <v>459739.8</v>
      </c>
      <c r="G544" s="51"/>
      <c r="H544" s="51"/>
      <c r="I544" s="51"/>
      <c r="J544" s="51"/>
    </row>
    <row r="545" spans="1:10" s="33" customFormat="1" ht="13.5" customHeight="1" x14ac:dyDescent="0.2">
      <c r="A545" s="44">
        <v>25172504</v>
      </c>
      <c r="B545" s="45" t="str">
        <f t="shared" ca="1" si="22"/>
        <v>Llantas para automóviles o camionetas</v>
      </c>
      <c r="C545" s="44" t="s">
        <v>46</v>
      </c>
      <c r="D545" s="44">
        <v>2</v>
      </c>
      <c r="E545" s="56">
        <v>70631.259999999995</v>
      </c>
      <c r="F545" s="48">
        <f t="shared" ca="1" si="23"/>
        <v>141262.51999999999</v>
      </c>
      <c r="G545" s="51"/>
      <c r="H545" s="51"/>
      <c r="I545" s="51"/>
      <c r="J545" s="51"/>
    </row>
    <row r="546" spans="1:10" s="33" customFormat="1" ht="13.5" customHeight="1" x14ac:dyDescent="0.2">
      <c r="A546" s="44">
        <v>25172504</v>
      </c>
      <c r="B546" s="45" t="str">
        <f t="shared" ca="1" si="22"/>
        <v>Llantas para automóviles o camionetas</v>
      </c>
      <c r="C546" s="44" t="s">
        <v>46</v>
      </c>
      <c r="D546" s="44">
        <v>5</v>
      </c>
      <c r="E546" s="56">
        <v>12593.5</v>
      </c>
      <c r="F546" s="48">
        <f t="shared" ca="1" si="23"/>
        <v>62967.5</v>
      </c>
      <c r="G546" s="51"/>
      <c r="H546" s="51"/>
      <c r="I546" s="51"/>
      <c r="J546" s="51"/>
    </row>
    <row r="547" spans="1:10" s="33" customFormat="1" ht="13.5" customHeight="1" x14ac:dyDescent="0.2">
      <c r="A547" s="44">
        <v>25172504</v>
      </c>
      <c r="B547" s="45" t="str">
        <f t="shared" ca="1" si="22"/>
        <v>Llantas para automóviles o camionetas</v>
      </c>
      <c r="C547" s="44" t="s">
        <v>46</v>
      </c>
      <c r="D547" s="44">
        <v>28</v>
      </c>
      <c r="E547" s="56">
        <v>12962.3</v>
      </c>
      <c r="F547" s="48">
        <f t="shared" ca="1" si="23"/>
        <v>362944.39999999997</v>
      </c>
      <c r="G547" s="51"/>
      <c r="H547" s="51"/>
      <c r="I547" s="51"/>
      <c r="J547" s="51"/>
    </row>
    <row r="548" spans="1:10" s="33" customFormat="1" ht="13.5" customHeight="1" x14ac:dyDescent="0.2">
      <c r="A548" s="44">
        <v>25172504</v>
      </c>
      <c r="B548" s="45" t="str">
        <f t="shared" ca="1" si="22"/>
        <v>Llantas para automóviles o camionetas</v>
      </c>
      <c r="C548" s="44" t="s">
        <v>46</v>
      </c>
      <c r="D548" s="44">
        <v>8</v>
      </c>
      <c r="E548" s="56">
        <v>12962.3</v>
      </c>
      <c r="F548" s="48">
        <f t="shared" ca="1" si="23"/>
        <v>103698.4</v>
      </c>
      <c r="G548" s="51"/>
      <c r="H548" s="51"/>
      <c r="I548" s="51"/>
      <c r="J548" s="51"/>
    </row>
    <row r="549" spans="1:10" s="33" customFormat="1" ht="13.5" customHeight="1" x14ac:dyDescent="0.2">
      <c r="A549" s="44">
        <v>25172504</v>
      </c>
      <c r="B549" s="45" t="str">
        <f t="shared" ca="1" si="22"/>
        <v>Llantas para automóviles o camionetas</v>
      </c>
      <c r="C549" s="44" t="s">
        <v>46</v>
      </c>
      <c r="D549" s="44">
        <v>6</v>
      </c>
      <c r="E549" s="56">
        <v>17682.3</v>
      </c>
      <c r="F549" s="48">
        <f t="shared" ca="1" si="23"/>
        <v>106093.79999999999</v>
      </c>
      <c r="G549" s="51"/>
      <c r="H549" s="51"/>
      <c r="I549" s="51"/>
      <c r="J549" s="51"/>
    </row>
    <row r="550" spans="1:10" s="33" customFormat="1" ht="13.5" customHeight="1" x14ac:dyDescent="0.2">
      <c r="A550" s="44">
        <v>25172504</v>
      </c>
      <c r="B550" s="45" t="str">
        <f t="shared" ca="1" si="22"/>
        <v>Llantas para automóviles o camionetas</v>
      </c>
      <c r="C550" s="44" t="s">
        <v>46</v>
      </c>
      <c r="D550" s="44">
        <v>24</v>
      </c>
      <c r="E550" s="56">
        <v>15322.3</v>
      </c>
      <c r="F550" s="48">
        <f t="shared" ca="1" si="23"/>
        <v>367735.19999999995</v>
      </c>
      <c r="G550" s="51"/>
      <c r="H550" s="51"/>
      <c r="I550" s="51"/>
      <c r="J550" s="51"/>
    </row>
    <row r="551" spans="1:10" s="33" customFormat="1" ht="13.5" customHeight="1" x14ac:dyDescent="0.2">
      <c r="A551" s="44">
        <v>25172504</v>
      </c>
      <c r="B551" s="45" t="str">
        <f t="shared" ca="1" si="22"/>
        <v>Llantas para automóviles o camionetas</v>
      </c>
      <c r="C551" s="44" t="s">
        <v>46</v>
      </c>
      <c r="D551" s="44">
        <v>6</v>
      </c>
      <c r="E551" s="56">
        <v>28302.3</v>
      </c>
      <c r="F551" s="48">
        <f t="shared" ca="1" si="23"/>
        <v>169813.8</v>
      </c>
      <c r="G551" s="51"/>
      <c r="H551" s="51"/>
      <c r="I551" s="51"/>
      <c r="J551" s="51"/>
    </row>
    <row r="552" spans="1:10" s="33" customFormat="1" ht="14.1" customHeight="1" x14ac:dyDescent="0.2">
      <c r="A552" s="51"/>
      <c r="B552" s="51"/>
      <c r="C552" s="51"/>
      <c r="D552" s="51"/>
      <c r="E552" s="49" t="s">
        <v>47</v>
      </c>
      <c r="F552" s="50">
        <f ca="1">SUM(Table324[MONTO TOTAL ESTIMADO])</f>
        <v>3743176.5199999996</v>
      </c>
      <c r="G552" s="51"/>
      <c r="H552" s="51" t="str">
        <f>C531</f>
        <v>Bienes</v>
      </c>
      <c r="I552" s="51" t="str">
        <f>E531</f>
        <v>No</v>
      </c>
      <c r="J552" s="51" t="str">
        <f>D531</f>
        <v>Comparacion de Precios</v>
      </c>
    </row>
    <row r="553" spans="1:10" s="33" customFormat="1" ht="14.1" customHeight="1" thickBot="1" x14ac:dyDescent="0.3"/>
    <row r="554" spans="1:10" s="33" customFormat="1" ht="33.75" customHeight="1" thickBot="1" x14ac:dyDescent="0.25">
      <c r="A554" s="34" t="s">
        <v>18</v>
      </c>
      <c r="B554" s="34" t="s">
        <v>19</v>
      </c>
      <c r="C554" s="34" t="s">
        <v>20</v>
      </c>
      <c r="D554" s="34" t="s">
        <v>21</v>
      </c>
      <c r="E554" s="34" t="s">
        <v>22</v>
      </c>
      <c r="F554" s="34" t="s">
        <v>23</v>
      </c>
      <c r="G554" s="51"/>
      <c r="H554" s="51"/>
      <c r="I554" s="51"/>
      <c r="J554" s="51"/>
    </row>
    <row r="555" spans="1:10" s="33" customFormat="1" ht="13.5" customHeight="1" thickBot="1" x14ac:dyDescent="0.25">
      <c r="A555" s="35" t="s">
        <v>85</v>
      </c>
      <c r="B555" s="35" t="s">
        <v>84</v>
      </c>
      <c r="C555" s="35" t="s">
        <v>26</v>
      </c>
      <c r="D555" s="35" t="s">
        <v>51</v>
      </c>
      <c r="E555" s="35" t="s">
        <v>54</v>
      </c>
      <c r="F555" s="35"/>
      <c r="G555" s="51"/>
      <c r="H555" s="51"/>
      <c r="I555" s="51"/>
      <c r="J555" s="51"/>
    </row>
    <row r="556" spans="1:10" s="33" customFormat="1" ht="14.1" customHeight="1" thickBot="1" x14ac:dyDescent="0.25">
      <c r="A556" s="36" t="s">
        <v>29</v>
      </c>
      <c r="B556" s="37" t="s">
        <v>30</v>
      </c>
      <c r="C556" s="52">
        <v>45219</v>
      </c>
      <c r="D556" s="36" t="s">
        <v>31</v>
      </c>
      <c r="E556" s="37" t="s">
        <v>32</v>
      </c>
      <c r="F556" s="35" t="s">
        <v>33</v>
      </c>
      <c r="G556" s="51"/>
      <c r="H556" s="51"/>
      <c r="I556" s="51"/>
      <c r="J556" s="51"/>
    </row>
    <row r="557" spans="1:10" s="33" customFormat="1" ht="14.1" customHeight="1" thickBot="1" x14ac:dyDescent="0.25">
      <c r="A557" s="41"/>
      <c r="B557" s="37" t="s">
        <v>34</v>
      </c>
      <c r="C557" s="53">
        <f>IF(C556="","",IF(AND(MONTH(C556)&gt;=1,MONTH(C556)&lt;=3),1,IF(AND(MONTH(C556)&gt;=4,MONTH(C556)&lt;=6),2,IF(AND(MONTH(C556)&gt;=7,MONTH(C556)&lt;=9),3,4))))</f>
        <v>4</v>
      </c>
      <c r="D557" s="41"/>
      <c r="E557" s="37" t="s">
        <v>35</v>
      </c>
      <c r="F557" s="35" t="s">
        <v>36</v>
      </c>
      <c r="G557" s="51"/>
      <c r="H557" s="51"/>
      <c r="I557" s="51"/>
      <c r="J557" s="51"/>
    </row>
    <row r="558" spans="1:10" s="33" customFormat="1" ht="14.1" customHeight="1" thickBot="1" x14ac:dyDescent="0.25">
      <c r="A558" s="41"/>
      <c r="B558" s="37" t="s">
        <v>37</v>
      </c>
      <c r="C558" s="52">
        <v>45240</v>
      </c>
      <c r="D558" s="41"/>
      <c r="E558" s="37" t="s">
        <v>38</v>
      </c>
      <c r="F558" s="35" t="s">
        <v>36</v>
      </c>
      <c r="G558" s="51"/>
      <c r="H558" s="51"/>
      <c r="I558" s="51"/>
      <c r="J558" s="51"/>
    </row>
    <row r="559" spans="1:10" s="33" customFormat="1" ht="14.1" customHeight="1" thickBot="1" x14ac:dyDescent="0.25">
      <c r="A559" s="41"/>
      <c r="B559" s="37" t="s">
        <v>34</v>
      </c>
      <c r="C559" s="53">
        <f>IF(C558="","",IF(AND(MONTH(C558)&gt;=1,MONTH(C558)&lt;=3),1,IF(AND(MONTH(C558)&gt;=4,MONTH(C558)&lt;=6),2,IF(AND(MONTH(C558)&gt;=7,MONTH(C558)&lt;=9),3,4))))</f>
        <v>4</v>
      </c>
      <c r="D559" s="41"/>
      <c r="E559" s="37" t="s">
        <v>39</v>
      </c>
      <c r="F559" s="35" t="s">
        <v>36</v>
      </c>
      <c r="G559" s="51"/>
      <c r="H559" s="51"/>
      <c r="I559" s="51"/>
      <c r="J559" s="51"/>
    </row>
    <row r="560" spans="1:10" s="33" customFormat="1" ht="14.1" customHeight="1" thickBot="1" x14ac:dyDescent="0.25">
      <c r="A560" s="51"/>
      <c r="B560" s="51"/>
      <c r="C560" s="51"/>
      <c r="D560" s="51"/>
      <c r="E560" s="51"/>
      <c r="F560" s="51"/>
      <c r="G560" s="51"/>
      <c r="H560" s="51"/>
      <c r="I560" s="51"/>
      <c r="J560" s="51"/>
    </row>
    <row r="561" spans="1:10" s="33" customFormat="1" ht="14.1" customHeight="1" thickBot="1" x14ac:dyDescent="0.25">
      <c r="A561" s="43" t="s">
        <v>40</v>
      </c>
      <c r="B561" s="43" t="s">
        <v>41</v>
      </c>
      <c r="C561" s="43" t="s">
        <v>42</v>
      </c>
      <c r="D561" s="43" t="s">
        <v>43</v>
      </c>
      <c r="E561" s="43" t="s">
        <v>44</v>
      </c>
      <c r="F561" s="43" t="s">
        <v>45</v>
      </c>
      <c r="G561" s="51"/>
      <c r="H561" s="51"/>
      <c r="I561" s="51"/>
      <c r="J561" s="51"/>
    </row>
    <row r="562" spans="1:10" s="33" customFormat="1" ht="14.1" customHeight="1" x14ac:dyDescent="0.2">
      <c r="A562" s="44">
        <v>25172504</v>
      </c>
      <c r="B562" s="45" t="str">
        <f t="shared" ref="B562:B575" ca="1" si="24">IFERROR(INDEX(UNSPSCDes,MATCH(INDIRECT(ADDRESS(ROW(),COLUMN()-1,4)),UNSPSCCode,0)),"")</f>
        <v>Llantas para automóviles o camionetas</v>
      </c>
      <c r="C562" s="44" t="s">
        <v>46</v>
      </c>
      <c r="D562" s="44">
        <v>8</v>
      </c>
      <c r="E562" s="47">
        <v>14142.3</v>
      </c>
      <c r="F562" s="48">
        <f t="shared" ref="F562:F575" ca="1" si="25">INDIRECT(ADDRESS(ROW(),COLUMN()-2,4))*INDIRECT(ADDRESS(ROW(),COLUMN()-1,4))</f>
        <v>113138.4</v>
      </c>
      <c r="G562" s="51"/>
      <c r="H562" s="51"/>
      <c r="I562" s="51"/>
      <c r="J562" s="51"/>
    </row>
    <row r="563" spans="1:10" s="33" customFormat="1" ht="13.5" customHeight="1" x14ac:dyDescent="0.2">
      <c r="A563" s="44">
        <v>25172504</v>
      </c>
      <c r="B563" s="45" t="str">
        <f t="shared" ca="1" si="24"/>
        <v>Llantas para automóviles o camionetas</v>
      </c>
      <c r="C563" s="44" t="s">
        <v>46</v>
      </c>
      <c r="D563" s="44">
        <v>16</v>
      </c>
      <c r="E563" s="47">
        <v>9608.1</v>
      </c>
      <c r="F563" s="48">
        <f t="shared" ca="1" si="25"/>
        <v>153729.60000000001</v>
      </c>
      <c r="G563" s="51"/>
      <c r="H563" s="51"/>
      <c r="I563" s="51"/>
      <c r="J563" s="51"/>
    </row>
    <row r="564" spans="1:10" s="33" customFormat="1" ht="13.5" customHeight="1" x14ac:dyDescent="0.2">
      <c r="A564" s="44">
        <v>25172504</v>
      </c>
      <c r="B564" s="45" t="str">
        <f t="shared" ca="1" si="24"/>
        <v>Llantas para automóviles o camionetas</v>
      </c>
      <c r="C564" s="44" t="s">
        <v>46</v>
      </c>
      <c r="D564" s="44">
        <v>40</v>
      </c>
      <c r="E564" s="47">
        <v>28270.44</v>
      </c>
      <c r="F564" s="48">
        <f t="shared" ca="1" si="25"/>
        <v>1130817.5999999999</v>
      </c>
      <c r="G564" s="51"/>
      <c r="H564" s="51"/>
      <c r="I564" s="51"/>
      <c r="J564" s="51"/>
    </row>
    <row r="565" spans="1:10" s="33" customFormat="1" ht="13.5" customHeight="1" x14ac:dyDescent="0.2">
      <c r="A565" s="44">
        <v>25172504</v>
      </c>
      <c r="B565" s="45" t="str">
        <f t="shared" ca="1" si="24"/>
        <v>Llantas para automóviles o camionetas</v>
      </c>
      <c r="C565" s="44" t="s">
        <v>46</v>
      </c>
      <c r="D565" s="44">
        <v>8</v>
      </c>
      <c r="E565" s="47">
        <v>10000</v>
      </c>
      <c r="F565" s="48">
        <f t="shared" ca="1" si="25"/>
        <v>80000</v>
      </c>
      <c r="G565" s="51"/>
      <c r="H565" s="51"/>
      <c r="I565" s="51"/>
      <c r="J565" s="51"/>
    </row>
    <row r="566" spans="1:10" s="33" customFormat="1" ht="13.5" customHeight="1" x14ac:dyDescent="0.2">
      <c r="A566" s="44">
        <v>25172504</v>
      </c>
      <c r="B566" s="45" t="str">
        <f t="shared" ca="1" si="24"/>
        <v>Llantas para automóviles o camionetas</v>
      </c>
      <c r="C566" s="44" t="s">
        <v>46</v>
      </c>
      <c r="D566" s="44">
        <v>34</v>
      </c>
      <c r="E566" s="47">
        <v>10590.5</v>
      </c>
      <c r="F566" s="48">
        <f t="shared" ca="1" si="25"/>
        <v>360077</v>
      </c>
      <c r="G566" s="51"/>
      <c r="H566" s="51"/>
      <c r="I566" s="51"/>
      <c r="J566" s="51"/>
    </row>
    <row r="567" spans="1:10" s="33" customFormat="1" ht="13.5" customHeight="1" x14ac:dyDescent="0.2">
      <c r="A567" s="44">
        <v>25172504</v>
      </c>
      <c r="B567" s="45" t="str">
        <f t="shared" ca="1" si="24"/>
        <v>Llantas para automóviles o camionetas</v>
      </c>
      <c r="C567" s="44" t="s">
        <v>46</v>
      </c>
      <c r="D567" s="44">
        <v>20</v>
      </c>
      <c r="E567" s="47">
        <v>11593.5</v>
      </c>
      <c r="F567" s="48">
        <f t="shared" ca="1" si="25"/>
        <v>231870</v>
      </c>
      <c r="G567" s="51"/>
      <c r="H567" s="51"/>
      <c r="I567" s="51"/>
      <c r="J567" s="51"/>
    </row>
    <row r="568" spans="1:10" s="33" customFormat="1" ht="13.5" customHeight="1" x14ac:dyDescent="0.2">
      <c r="A568" s="44">
        <v>25172504</v>
      </c>
      <c r="B568" s="45" t="str">
        <f t="shared" ca="1" si="24"/>
        <v>Llantas para automóviles o camionetas</v>
      </c>
      <c r="C568" s="44" t="s">
        <v>46</v>
      </c>
      <c r="D568" s="44">
        <v>26</v>
      </c>
      <c r="E568" s="47">
        <v>17682.3</v>
      </c>
      <c r="F568" s="48">
        <f t="shared" ca="1" si="25"/>
        <v>459739.8</v>
      </c>
      <c r="G568" s="51"/>
      <c r="H568" s="51"/>
      <c r="I568" s="51"/>
      <c r="J568" s="51"/>
    </row>
    <row r="569" spans="1:10" s="33" customFormat="1" ht="13.5" customHeight="1" x14ac:dyDescent="0.2">
      <c r="A569" s="44">
        <v>25172504</v>
      </c>
      <c r="B569" s="45" t="str">
        <f t="shared" ca="1" si="24"/>
        <v>Llantas para automóviles o camionetas</v>
      </c>
      <c r="C569" s="44" t="s">
        <v>46</v>
      </c>
      <c r="D569" s="44">
        <v>4</v>
      </c>
      <c r="E569" s="47">
        <v>70631.259999999995</v>
      </c>
      <c r="F569" s="48">
        <f t="shared" ca="1" si="25"/>
        <v>282525.03999999998</v>
      </c>
      <c r="G569" s="51"/>
      <c r="H569" s="51"/>
      <c r="I569" s="51"/>
      <c r="J569" s="51"/>
    </row>
    <row r="570" spans="1:10" s="33" customFormat="1" ht="13.5" customHeight="1" x14ac:dyDescent="0.2">
      <c r="A570" s="44">
        <v>25172504</v>
      </c>
      <c r="B570" s="45" t="str">
        <f t="shared" ca="1" si="24"/>
        <v>Llantas para automóviles o camionetas</v>
      </c>
      <c r="C570" s="44" t="s">
        <v>46</v>
      </c>
      <c r="D570" s="44">
        <v>4</v>
      </c>
      <c r="E570" s="47">
        <v>12593.5</v>
      </c>
      <c r="F570" s="48">
        <f t="shared" ca="1" si="25"/>
        <v>50374</v>
      </c>
      <c r="G570" s="51"/>
      <c r="H570" s="51"/>
      <c r="I570" s="51"/>
      <c r="J570" s="51"/>
    </row>
    <row r="571" spans="1:10" s="33" customFormat="1" ht="13.5" customHeight="1" x14ac:dyDescent="0.2">
      <c r="A571" s="44">
        <v>25172504</v>
      </c>
      <c r="B571" s="45" t="str">
        <f t="shared" ca="1" si="24"/>
        <v>Llantas para automóviles o camionetas</v>
      </c>
      <c r="C571" s="44" t="s">
        <v>46</v>
      </c>
      <c r="D571" s="44">
        <v>20</v>
      </c>
      <c r="E571" s="47">
        <v>12962.3</v>
      </c>
      <c r="F571" s="48">
        <f t="shared" ca="1" si="25"/>
        <v>259246</v>
      </c>
      <c r="G571" s="51"/>
      <c r="H571" s="51"/>
      <c r="I571" s="51"/>
      <c r="J571" s="51"/>
    </row>
    <row r="572" spans="1:10" s="33" customFormat="1" ht="13.5" customHeight="1" x14ac:dyDescent="0.2">
      <c r="A572" s="44">
        <v>25172504</v>
      </c>
      <c r="B572" s="45" t="str">
        <f t="shared" ca="1" si="24"/>
        <v>Llantas para automóviles o camionetas</v>
      </c>
      <c r="C572" s="44" t="s">
        <v>46</v>
      </c>
      <c r="D572" s="44">
        <v>8</v>
      </c>
      <c r="E572" s="47">
        <v>12962.3</v>
      </c>
      <c r="F572" s="48">
        <f t="shared" ca="1" si="25"/>
        <v>103698.4</v>
      </c>
      <c r="G572" s="51"/>
      <c r="H572" s="51"/>
      <c r="I572" s="51"/>
      <c r="J572" s="51"/>
    </row>
    <row r="573" spans="1:10" s="33" customFormat="1" ht="13.5" customHeight="1" x14ac:dyDescent="0.2">
      <c r="A573" s="44">
        <v>25172504</v>
      </c>
      <c r="B573" s="45" t="str">
        <f t="shared" ca="1" si="24"/>
        <v>Llantas para automóviles o camionetas</v>
      </c>
      <c r="C573" s="44" t="s">
        <v>46</v>
      </c>
      <c r="D573" s="44">
        <v>8</v>
      </c>
      <c r="E573" s="47">
        <v>17682.3</v>
      </c>
      <c r="F573" s="48">
        <f t="shared" ca="1" si="25"/>
        <v>141458.4</v>
      </c>
      <c r="G573" s="51"/>
      <c r="H573" s="51"/>
      <c r="I573" s="51"/>
      <c r="J573" s="51"/>
    </row>
    <row r="574" spans="1:10" s="33" customFormat="1" ht="13.5" customHeight="1" x14ac:dyDescent="0.2">
      <c r="A574" s="44">
        <v>25172504</v>
      </c>
      <c r="B574" s="45" t="str">
        <f t="shared" ca="1" si="24"/>
        <v>Llantas para automóviles o camionetas</v>
      </c>
      <c r="C574" s="44" t="s">
        <v>46</v>
      </c>
      <c r="D574" s="44">
        <v>24</v>
      </c>
      <c r="E574" s="47">
        <v>15322.3</v>
      </c>
      <c r="F574" s="48">
        <f t="shared" ca="1" si="25"/>
        <v>367735.19999999995</v>
      </c>
      <c r="G574" s="51"/>
      <c r="H574" s="51"/>
      <c r="I574" s="51"/>
      <c r="J574" s="51"/>
    </row>
    <row r="575" spans="1:10" s="33" customFormat="1" ht="13.5" customHeight="1" x14ac:dyDescent="0.2">
      <c r="A575" s="44">
        <v>25172504</v>
      </c>
      <c r="B575" s="45" t="str">
        <f t="shared" ca="1" si="24"/>
        <v>Llantas para automóviles o camionetas</v>
      </c>
      <c r="C575" s="44" t="s">
        <v>46</v>
      </c>
      <c r="D575" s="44">
        <v>10</v>
      </c>
      <c r="E575" s="47">
        <v>28302.3</v>
      </c>
      <c r="F575" s="48">
        <f t="shared" ca="1" si="25"/>
        <v>283023</v>
      </c>
      <c r="G575" s="51"/>
      <c r="H575" s="51"/>
      <c r="I575" s="51"/>
      <c r="J575" s="51"/>
    </row>
    <row r="576" spans="1:10" s="33" customFormat="1" ht="14.1" customHeight="1" x14ac:dyDescent="0.2">
      <c r="A576" s="51"/>
      <c r="B576" s="51"/>
      <c r="C576" s="51"/>
      <c r="D576" s="51"/>
      <c r="E576" s="49" t="s">
        <v>47</v>
      </c>
      <c r="F576" s="50">
        <f ca="1">SUM(Table325[MONTO TOTAL ESTIMADO])</f>
        <v>4017432.4399999995</v>
      </c>
      <c r="G576" s="51"/>
      <c r="H576" s="51" t="str">
        <f>C555</f>
        <v>Bienes</v>
      </c>
      <c r="I576" s="51" t="str">
        <f>E555</f>
        <v>Sí</v>
      </c>
      <c r="J576" s="51" t="str">
        <f>D555</f>
        <v>Comparacion de Precios</v>
      </c>
    </row>
    <row r="577" spans="1:10" s="33" customFormat="1" ht="14.1" customHeight="1" thickBot="1" x14ac:dyDescent="0.3"/>
    <row r="578" spans="1:10" s="33" customFormat="1" ht="33.75" customHeight="1" thickBot="1" x14ac:dyDescent="0.25">
      <c r="A578" s="34" t="s">
        <v>18</v>
      </c>
      <c r="B578" s="34" t="s">
        <v>19</v>
      </c>
      <c r="C578" s="34" t="s">
        <v>20</v>
      </c>
      <c r="D578" s="34" t="s">
        <v>21</v>
      </c>
      <c r="E578" s="34" t="s">
        <v>22</v>
      </c>
      <c r="F578" s="34" t="s">
        <v>23</v>
      </c>
      <c r="G578" s="51"/>
      <c r="H578" s="51"/>
      <c r="I578" s="51"/>
      <c r="J578" s="51"/>
    </row>
    <row r="579" spans="1:10" s="33" customFormat="1" ht="13.5" customHeight="1" thickBot="1" x14ac:dyDescent="0.25">
      <c r="A579" s="35" t="s">
        <v>86</v>
      </c>
      <c r="B579" s="35" t="s">
        <v>87</v>
      </c>
      <c r="C579" s="35" t="s">
        <v>50</v>
      </c>
      <c r="D579" s="35" t="s">
        <v>58</v>
      </c>
      <c r="E579" s="35" t="s">
        <v>54</v>
      </c>
      <c r="F579" s="35"/>
      <c r="G579" s="51"/>
      <c r="H579" s="51"/>
      <c r="I579" s="51"/>
      <c r="J579" s="51"/>
    </row>
    <row r="580" spans="1:10" s="33" customFormat="1" ht="14.1" customHeight="1" thickBot="1" x14ac:dyDescent="0.25">
      <c r="A580" s="36" t="s">
        <v>29</v>
      </c>
      <c r="B580" s="37" t="s">
        <v>30</v>
      </c>
      <c r="C580" s="52">
        <v>44958</v>
      </c>
      <c r="D580" s="36" t="s">
        <v>31</v>
      </c>
      <c r="E580" s="37" t="s">
        <v>32</v>
      </c>
      <c r="F580" s="35" t="s">
        <v>33</v>
      </c>
      <c r="G580" s="51"/>
      <c r="H580" s="51"/>
      <c r="I580" s="51"/>
      <c r="J580" s="51"/>
    </row>
    <row r="581" spans="1:10" s="33" customFormat="1" ht="14.1" customHeight="1" thickBot="1" x14ac:dyDescent="0.25">
      <c r="A581" s="41"/>
      <c r="B581" s="37" t="s">
        <v>34</v>
      </c>
      <c r="C581" s="53">
        <f>IF(C580="","",IF(AND(MONTH(C580)&gt;=1,MONTH(C580)&lt;=3),1,IF(AND(MONTH(C580)&gt;=4,MONTH(C580)&lt;=6),2,IF(AND(MONTH(C580)&gt;=7,MONTH(C580)&lt;=9),3,4))))</f>
        <v>1</v>
      </c>
      <c r="D581" s="41"/>
      <c r="E581" s="37" t="s">
        <v>35</v>
      </c>
      <c r="F581" s="35" t="s">
        <v>36</v>
      </c>
      <c r="G581" s="51"/>
      <c r="H581" s="51"/>
      <c r="I581" s="51"/>
      <c r="J581" s="51"/>
    </row>
    <row r="582" spans="1:10" s="33" customFormat="1" ht="14.1" customHeight="1" thickBot="1" x14ac:dyDescent="0.25">
      <c r="A582" s="41"/>
      <c r="B582" s="37" t="s">
        <v>37</v>
      </c>
      <c r="C582" s="52">
        <v>44967</v>
      </c>
      <c r="D582" s="41"/>
      <c r="E582" s="37" t="s">
        <v>38</v>
      </c>
      <c r="F582" s="35" t="s">
        <v>36</v>
      </c>
      <c r="G582" s="51"/>
      <c r="H582" s="51"/>
      <c r="I582" s="51"/>
      <c r="J582" s="51"/>
    </row>
    <row r="583" spans="1:10" s="33" customFormat="1" ht="14.1" customHeight="1" thickBot="1" x14ac:dyDescent="0.25">
      <c r="A583" s="41"/>
      <c r="B583" s="37" t="s">
        <v>34</v>
      </c>
      <c r="C583" s="53">
        <f>IF(C582="","",IF(AND(MONTH(C582)&gt;=1,MONTH(C582)&lt;=3),1,IF(AND(MONTH(C582)&gt;=4,MONTH(C582)&lt;=6),2,IF(AND(MONTH(C582)&gt;=7,MONTH(C582)&lt;=9),3,4))))</f>
        <v>1</v>
      </c>
      <c r="D583" s="41"/>
      <c r="E583" s="37" t="s">
        <v>39</v>
      </c>
      <c r="F583" s="35" t="s">
        <v>36</v>
      </c>
      <c r="G583" s="51"/>
      <c r="H583" s="51"/>
      <c r="I583" s="51"/>
      <c r="J583" s="51"/>
    </row>
    <row r="584" spans="1:10" s="33" customFormat="1" ht="14.1" customHeight="1" thickBot="1" x14ac:dyDescent="0.25">
      <c r="A584" s="51"/>
      <c r="B584" s="51"/>
      <c r="C584" s="51"/>
      <c r="D584" s="51"/>
      <c r="E584" s="51"/>
      <c r="F584" s="51"/>
      <c r="G584" s="51"/>
      <c r="H584" s="51"/>
      <c r="I584" s="51"/>
      <c r="J584" s="51"/>
    </row>
    <row r="585" spans="1:10" s="33" customFormat="1" ht="14.1" customHeight="1" thickBot="1" x14ac:dyDescent="0.25">
      <c r="A585" s="43" t="s">
        <v>40</v>
      </c>
      <c r="B585" s="43" t="s">
        <v>41</v>
      </c>
      <c r="C585" s="43" t="s">
        <v>42</v>
      </c>
      <c r="D585" s="43" t="s">
        <v>43</v>
      </c>
      <c r="E585" s="43" t="s">
        <v>44</v>
      </c>
      <c r="F585" s="43" t="s">
        <v>45</v>
      </c>
      <c r="G585" s="51"/>
      <c r="H585" s="51"/>
      <c r="I585" s="51"/>
      <c r="J585" s="51"/>
    </row>
    <row r="586" spans="1:10" s="33" customFormat="1" ht="27" customHeight="1" x14ac:dyDescent="0.2">
      <c r="A586" s="44">
        <v>78180103</v>
      </c>
      <c r="B586" s="45" t="str">
        <f ca="1">IFERROR(INDEX(UNSPSCDes,MATCH(INDIRECT(ADDRESS(ROW(),COLUMN()-1,4)),UNSPSCCode,0)),"")</f>
        <v>Servicios de cambio de fluidos de aceite o de la transmisión</v>
      </c>
      <c r="C586" s="44" t="s">
        <v>46</v>
      </c>
      <c r="D586" s="44">
        <v>1</v>
      </c>
      <c r="E586" s="47">
        <v>350000</v>
      </c>
      <c r="F586" s="48">
        <f ca="1">INDIRECT(ADDRESS(ROW(),COLUMN()-2,4))*INDIRECT(ADDRESS(ROW(),COLUMN()-1,4))</f>
        <v>350000</v>
      </c>
      <c r="G586" s="51"/>
      <c r="H586" s="51"/>
      <c r="I586" s="51"/>
      <c r="J586" s="51"/>
    </row>
    <row r="587" spans="1:10" s="33" customFormat="1" ht="14.1" customHeight="1" x14ac:dyDescent="0.2">
      <c r="A587" s="51"/>
      <c r="B587" s="51"/>
      <c r="C587" s="51"/>
      <c r="D587" s="51"/>
      <c r="E587" s="49" t="s">
        <v>47</v>
      </c>
      <c r="F587" s="50">
        <f ca="1">SUM(Table326[MONTO TOTAL ESTIMADO])</f>
        <v>350000</v>
      </c>
      <c r="G587" s="51"/>
      <c r="H587" s="51" t="str">
        <f>C579</f>
        <v>Servicios</v>
      </c>
      <c r="I587" s="51" t="str">
        <f>E579</f>
        <v>Sí</v>
      </c>
      <c r="J587" s="51" t="str">
        <f>D579</f>
        <v>Compras Menores</v>
      </c>
    </row>
    <row r="588" spans="1:10" s="33" customFormat="1" ht="14.1" customHeight="1" thickBot="1" x14ac:dyDescent="0.3"/>
    <row r="589" spans="1:10" s="33" customFormat="1" ht="33.75" customHeight="1" thickBot="1" x14ac:dyDescent="0.25">
      <c r="A589" s="34" t="s">
        <v>18</v>
      </c>
      <c r="B589" s="34" t="s">
        <v>19</v>
      </c>
      <c r="C589" s="34" t="s">
        <v>20</v>
      </c>
      <c r="D589" s="34" t="s">
        <v>21</v>
      </c>
      <c r="E589" s="34" t="s">
        <v>22</v>
      </c>
      <c r="F589" s="34" t="s">
        <v>23</v>
      </c>
      <c r="G589" s="51"/>
      <c r="H589" s="51"/>
      <c r="I589" s="51"/>
      <c r="J589" s="51"/>
    </row>
    <row r="590" spans="1:10" s="33" customFormat="1" ht="13.5" customHeight="1" thickBot="1" x14ac:dyDescent="0.25">
      <c r="A590" s="35" t="s">
        <v>86</v>
      </c>
      <c r="B590" s="35" t="s">
        <v>87</v>
      </c>
      <c r="C590" s="35" t="s">
        <v>50</v>
      </c>
      <c r="D590" s="35" t="s">
        <v>58</v>
      </c>
      <c r="E590" s="35" t="s">
        <v>28</v>
      </c>
      <c r="F590" s="35"/>
      <c r="G590" s="51"/>
      <c r="H590" s="51"/>
      <c r="I590" s="51"/>
      <c r="J590" s="51"/>
    </row>
    <row r="591" spans="1:10" s="33" customFormat="1" ht="14.1" customHeight="1" thickBot="1" x14ac:dyDescent="0.25">
      <c r="A591" s="36" t="s">
        <v>29</v>
      </c>
      <c r="B591" s="37" t="s">
        <v>30</v>
      </c>
      <c r="C591" s="52">
        <v>45117</v>
      </c>
      <c r="D591" s="36" t="s">
        <v>31</v>
      </c>
      <c r="E591" s="37" t="s">
        <v>32</v>
      </c>
      <c r="F591" s="35" t="s">
        <v>33</v>
      </c>
      <c r="G591" s="51"/>
      <c r="H591" s="51"/>
      <c r="I591" s="51"/>
      <c r="J591" s="51"/>
    </row>
    <row r="592" spans="1:10" s="33" customFormat="1" ht="14.1" customHeight="1" thickBot="1" x14ac:dyDescent="0.25">
      <c r="A592" s="41"/>
      <c r="B592" s="37" t="s">
        <v>34</v>
      </c>
      <c r="C592" s="53">
        <f>IF(C591="","",IF(AND(MONTH(C591)&gt;=1,MONTH(C591)&lt;=3),1,IF(AND(MONTH(C591)&gt;=4,MONTH(C591)&lt;=6),2,IF(AND(MONTH(C591)&gt;=7,MONTH(C591)&lt;=9),3,4))))</f>
        <v>3</v>
      </c>
      <c r="D592" s="41"/>
      <c r="E592" s="37" t="s">
        <v>35</v>
      </c>
      <c r="F592" s="35" t="s">
        <v>36</v>
      </c>
      <c r="G592" s="51"/>
      <c r="H592" s="51"/>
      <c r="I592" s="51"/>
      <c r="J592" s="51"/>
    </row>
    <row r="593" spans="1:10" s="33" customFormat="1" ht="14.1" customHeight="1" thickBot="1" x14ac:dyDescent="0.25">
      <c r="A593" s="41"/>
      <c r="B593" s="37" t="s">
        <v>37</v>
      </c>
      <c r="C593" s="52">
        <v>45140</v>
      </c>
      <c r="D593" s="41"/>
      <c r="E593" s="37" t="s">
        <v>38</v>
      </c>
      <c r="F593" s="35" t="s">
        <v>36</v>
      </c>
      <c r="G593" s="51"/>
      <c r="H593" s="51"/>
      <c r="I593" s="51"/>
      <c r="J593" s="51"/>
    </row>
    <row r="594" spans="1:10" s="33" customFormat="1" ht="14.1" customHeight="1" thickBot="1" x14ac:dyDescent="0.25">
      <c r="A594" s="41"/>
      <c r="B594" s="37" t="s">
        <v>34</v>
      </c>
      <c r="C594" s="53">
        <f>IF(C593="","",IF(AND(MONTH(C593)&gt;=1,MONTH(C593)&lt;=3),1,IF(AND(MONTH(C593)&gt;=4,MONTH(C593)&lt;=6),2,IF(AND(MONTH(C593)&gt;=7,MONTH(C593)&lt;=9),3,4))))</f>
        <v>3</v>
      </c>
      <c r="D594" s="41"/>
      <c r="E594" s="37" t="s">
        <v>39</v>
      </c>
      <c r="F594" s="35" t="s">
        <v>36</v>
      </c>
      <c r="G594" s="51"/>
      <c r="H594" s="51"/>
      <c r="I594" s="51"/>
      <c r="J594" s="51"/>
    </row>
    <row r="595" spans="1:10" s="33" customFormat="1" ht="14.1" customHeight="1" thickBot="1" x14ac:dyDescent="0.25">
      <c r="A595" s="51"/>
      <c r="B595" s="51"/>
      <c r="C595" s="51"/>
      <c r="D595" s="51"/>
      <c r="E595" s="51"/>
      <c r="F595" s="51"/>
      <c r="G595" s="51"/>
      <c r="H595" s="51"/>
      <c r="I595" s="51"/>
      <c r="J595" s="51"/>
    </row>
    <row r="596" spans="1:10" s="33" customFormat="1" ht="14.1" customHeight="1" thickBot="1" x14ac:dyDescent="0.25">
      <c r="A596" s="43" t="s">
        <v>40</v>
      </c>
      <c r="B596" s="43" t="s">
        <v>41</v>
      </c>
      <c r="C596" s="43" t="s">
        <v>42</v>
      </c>
      <c r="D596" s="43" t="s">
        <v>43</v>
      </c>
      <c r="E596" s="43" t="s">
        <v>44</v>
      </c>
      <c r="F596" s="43" t="s">
        <v>45</v>
      </c>
      <c r="G596" s="51"/>
      <c r="H596" s="51"/>
      <c r="I596" s="51"/>
      <c r="J596" s="51"/>
    </row>
    <row r="597" spans="1:10" s="33" customFormat="1" ht="27" customHeight="1" x14ac:dyDescent="0.2">
      <c r="A597" s="44">
        <v>78180103</v>
      </c>
      <c r="B597" s="45" t="str">
        <f ca="1">IFERROR(INDEX(UNSPSCDes,MATCH(INDIRECT(ADDRESS(ROW(),COLUMN()-1,4)),UNSPSCCode,0)),"")</f>
        <v>Servicios de cambio de fluidos de aceite o de la transmisión</v>
      </c>
      <c r="C597" s="44" t="s">
        <v>46</v>
      </c>
      <c r="D597" s="44">
        <v>1</v>
      </c>
      <c r="E597" s="47">
        <v>350000</v>
      </c>
      <c r="F597" s="48">
        <f ca="1">INDIRECT(ADDRESS(ROW(),COLUMN()-2,4))*INDIRECT(ADDRESS(ROW(),COLUMN()-1,4))</f>
        <v>350000</v>
      </c>
      <c r="G597" s="51"/>
      <c r="H597" s="51"/>
      <c r="I597" s="51"/>
      <c r="J597" s="51"/>
    </row>
    <row r="598" spans="1:10" s="33" customFormat="1" ht="14.1" customHeight="1" x14ac:dyDescent="0.2">
      <c r="A598" s="51"/>
      <c r="B598" s="51"/>
      <c r="C598" s="51"/>
      <c r="D598" s="51"/>
      <c r="E598" s="49" t="s">
        <v>47</v>
      </c>
      <c r="F598" s="50">
        <f ca="1">SUM(Table327[MONTO TOTAL ESTIMADO])</f>
        <v>350000</v>
      </c>
      <c r="G598" s="51"/>
      <c r="H598" s="51" t="str">
        <f>C590</f>
        <v>Servicios</v>
      </c>
      <c r="I598" s="51" t="str">
        <f>E590</f>
        <v>No</v>
      </c>
      <c r="J598" s="51" t="str">
        <f>D590</f>
        <v>Compras Menores</v>
      </c>
    </row>
    <row r="599" spans="1:10" s="33" customFormat="1" ht="14.1" customHeight="1" thickBot="1" x14ac:dyDescent="0.3"/>
    <row r="600" spans="1:10" s="33" customFormat="1" ht="33.75" customHeight="1" thickBot="1" x14ac:dyDescent="0.25">
      <c r="A600" s="34" t="s">
        <v>18</v>
      </c>
      <c r="B600" s="34" t="s">
        <v>19</v>
      </c>
      <c r="C600" s="34" t="s">
        <v>20</v>
      </c>
      <c r="D600" s="34" t="s">
        <v>21</v>
      </c>
      <c r="E600" s="34" t="s">
        <v>22</v>
      </c>
      <c r="F600" s="34" t="s">
        <v>23</v>
      </c>
      <c r="G600" s="51"/>
      <c r="H600" s="51"/>
      <c r="I600" s="51"/>
      <c r="J600" s="51"/>
    </row>
    <row r="601" spans="1:10" s="33" customFormat="1" ht="13.5" customHeight="1" thickBot="1" x14ac:dyDescent="0.25">
      <c r="A601" s="35" t="s">
        <v>88</v>
      </c>
      <c r="B601" s="35" t="s">
        <v>84</v>
      </c>
      <c r="C601" s="35" t="s">
        <v>26</v>
      </c>
      <c r="D601" s="35" t="s">
        <v>58</v>
      </c>
      <c r="E601" s="35" t="s">
        <v>54</v>
      </c>
      <c r="F601" s="35"/>
      <c r="G601" s="51"/>
      <c r="H601" s="51"/>
      <c r="I601" s="51"/>
      <c r="J601" s="51"/>
    </row>
    <row r="602" spans="1:10" s="33" customFormat="1" ht="14.1" customHeight="1" thickBot="1" x14ac:dyDescent="0.25">
      <c r="A602" s="36" t="s">
        <v>29</v>
      </c>
      <c r="B602" s="37" t="s">
        <v>30</v>
      </c>
      <c r="C602" s="52">
        <v>45019</v>
      </c>
      <c r="D602" s="36" t="s">
        <v>31</v>
      </c>
      <c r="E602" s="37" t="s">
        <v>32</v>
      </c>
      <c r="F602" s="35" t="s">
        <v>33</v>
      </c>
      <c r="G602" s="51"/>
      <c r="H602" s="51"/>
      <c r="I602" s="51"/>
      <c r="J602" s="51"/>
    </row>
    <row r="603" spans="1:10" s="33" customFormat="1" ht="14.1" customHeight="1" thickBot="1" x14ac:dyDescent="0.25">
      <c r="A603" s="41"/>
      <c r="B603" s="37" t="s">
        <v>34</v>
      </c>
      <c r="C603" s="53">
        <f>IF(C602="","",IF(AND(MONTH(C602)&gt;=1,MONTH(C602)&lt;=3),1,IF(AND(MONTH(C602)&gt;=4,MONTH(C602)&lt;=6),2,IF(AND(MONTH(C602)&gt;=7,MONTH(C602)&lt;=9),3,4))))</f>
        <v>2</v>
      </c>
      <c r="D603" s="41"/>
      <c r="E603" s="37" t="s">
        <v>35</v>
      </c>
      <c r="F603" s="35" t="s">
        <v>36</v>
      </c>
      <c r="G603" s="51"/>
      <c r="H603" s="51"/>
      <c r="I603" s="51"/>
      <c r="J603" s="51"/>
    </row>
    <row r="604" spans="1:10" s="33" customFormat="1" ht="14.1" customHeight="1" thickBot="1" x14ac:dyDescent="0.25">
      <c r="A604" s="41"/>
      <c r="B604" s="37" t="s">
        <v>37</v>
      </c>
      <c r="C604" s="52">
        <v>45072</v>
      </c>
      <c r="D604" s="41"/>
      <c r="E604" s="37" t="s">
        <v>38</v>
      </c>
      <c r="F604" s="35" t="s">
        <v>36</v>
      </c>
      <c r="G604" s="51"/>
      <c r="H604" s="51"/>
      <c r="I604" s="51"/>
      <c r="J604" s="51"/>
    </row>
    <row r="605" spans="1:10" s="33" customFormat="1" ht="14.1" customHeight="1" thickBot="1" x14ac:dyDescent="0.25">
      <c r="A605" s="41"/>
      <c r="B605" s="37" t="s">
        <v>34</v>
      </c>
      <c r="C605" s="53">
        <f>IF(C604="","",IF(AND(MONTH(C604)&gt;=1,MONTH(C604)&lt;=3),1,IF(AND(MONTH(C604)&gt;=4,MONTH(C604)&lt;=6),2,IF(AND(MONTH(C604)&gt;=7,MONTH(C604)&lt;=9),3,4))))</f>
        <v>2</v>
      </c>
      <c r="D605" s="41"/>
      <c r="E605" s="37" t="s">
        <v>39</v>
      </c>
      <c r="F605" s="35" t="s">
        <v>36</v>
      </c>
      <c r="G605" s="51"/>
      <c r="H605" s="51"/>
      <c r="I605" s="51"/>
      <c r="J605" s="51"/>
    </row>
    <row r="606" spans="1:10" s="33" customFormat="1" ht="14.1" customHeight="1" thickBot="1" x14ac:dyDescent="0.25">
      <c r="A606" s="51"/>
      <c r="B606" s="51"/>
      <c r="C606" s="51"/>
      <c r="D606" s="51"/>
      <c r="E606" s="51"/>
      <c r="F606" s="51"/>
      <c r="G606" s="51"/>
      <c r="H606" s="51"/>
      <c r="I606" s="51"/>
      <c r="J606" s="51"/>
    </row>
    <row r="607" spans="1:10" s="33" customFormat="1" ht="14.1" customHeight="1" thickBot="1" x14ac:dyDescent="0.25">
      <c r="A607" s="43" t="s">
        <v>40</v>
      </c>
      <c r="B607" s="43" t="s">
        <v>41</v>
      </c>
      <c r="C607" s="43" t="s">
        <v>42</v>
      </c>
      <c r="D607" s="43" t="s">
        <v>43</v>
      </c>
      <c r="E607" s="43" t="s">
        <v>44</v>
      </c>
      <c r="F607" s="43" t="s">
        <v>45</v>
      </c>
      <c r="G607" s="51"/>
      <c r="H607" s="51"/>
      <c r="I607" s="51"/>
      <c r="J607" s="51"/>
    </row>
    <row r="608" spans="1:10" s="33" customFormat="1" ht="13.5" customHeight="1" x14ac:dyDescent="0.2">
      <c r="A608" s="58">
        <v>40161504</v>
      </c>
      <c r="B608" s="45" t="str">
        <f t="shared" ref="B608:B666" ca="1" si="26">IFERROR(INDEX(UNSPSCDes,MATCH(INDIRECT(ADDRESS(ROW(),COLUMN()-1,4)),UNSPSCCode,0)),"")</f>
        <v>Filtros de aceite</v>
      </c>
      <c r="C608" s="44" t="s">
        <v>46</v>
      </c>
      <c r="D608" s="44">
        <v>10</v>
      </c>
      <c r="E608" s="59">
        <v>940.4</v>
      </c>
      <c r="F608" s="48">
        <f t="shared" ref="F608:F666" ca="1" si="27">INDIRECT(ADDRESS(ROW(),COLUMN()-2,4))*INDIRECT(ADDRESS(ROW(),COLUMN()-1,4))</f>
        <v>9404</v>
      </c>
      <c r="G608" s="51"/>
      <c r="H608" s="51"/>
      <c r="I608" s="51"/>
      <c r="J608" s="51"/>
    </row>
    <row r="609" spans="1:10" s="33" customFormat="1" ht="13.5" customHeight="1" x14ac:dyDescent="0.2">
      <c r="A609" s="58">
        <v>40161505</v>
      </c>
      <c r="B609" s="45" t="str">
        <f t="shared" ca="1" si="26"/>
        <v>Filtros de aire</v>
      </c>
      <c r="C609" s="44" t="s">
        <v>46</v>
      </c>
      <c r="D609" s="44">
        <v>10</v>
      </c>
      <c r="E609" s="59">
        <v>1703.63</v>
      </c>
      <c r="F609" s="48">
        <f t="shared" ca="1" si="27"/>
        <v>17036.300000000003</v>
      </c>
      <c r="G609" s="51"/>
      <c r="H609" s="51"/>
      <c r="I609" s="51"/>
      <c r="J609" s="51"/>
    </row>
    <row r="610" spans="1:10" s="33" customFormat="1" ht="13.5" customHeight="1" x14ac:dyDescent="0.2">
      <c r="A610" s="58">
        <v>40161513</v>
      </c>
      <c r="B610" s="45" t="str">
        <f t="shared" ca="1" si="26"/>
        <v>Filtros de combustible</v>
      </c>
      <c r="C610" s="44" t="s">
        <v>46</v>
      </c>
      <c r="D610" s="44">
        <v>10</v>
      </c>
      <c r="E610" s="59">
        <v>1362.9</v>
      </c>
      <c r="F610" s="48">
        <f t="shared" ca="1" si="27"/>
        <v>13629</v>
      </c>
      <c r="G610" s="51"/>
      <c r="H610" s="51"/>
      <c r="I610" s="51"/>
      <c r="J610" s="51"/>
    </row>
    <row r="611" spans="1:10" s="33" customFormat="1" ht="13.5" customHeight="1" x14ac:dyDescent="0.2">
      <c r="A611" s="58">
        <v>40161504</v>
      </c>
      <c r="B611" s="45" t="str">
        <f t="shared" ca="1" si="26"/>
        <v>Filtros de aceite</v>
      </c>
      <c r="C611" s="44" t="s">
        <v>46</v>
      </c>
      <c r="D611" s="44">
        <v>10</v>
      </c>
      <c r="E611" s="59">
        <v>1499.19</v>
      </c>
      <c r="F611" s="48">
        <f t="shared" ca="1" si="27"/>
        <v>14991.900000000001</v>
      </c>
      <c r="G611" s="51"/>
      <c r="H611" s="51"/>
      <c r="I611" s="51"/>
      <c r="J611" s="51"/>
    </row>
    <row r="612" spans="1:10" s="33" customFormat="1" ht="13.5" customHeight="1" x14ac:dyDescent="0.2">
      <c r="A612" s="58">
        <v>40161505</v>
      </c>
      <c r="B612" s="45" t="str">
        <f t="shared" ca="1" si="26"/>
        <v>Filtros de aire</v>
      </c>
      <c r="C612" s="44" t="s">
        <v>46</v>
      </c>
      <c r="D612" s="44">
        <v>10</v>
      </c>
      <c r="E612" s="59">
        <v>1226.6099999999999</v>
      </c>
      <c r="F612" s="48">
        <f t="shared" ca="1" si="27"/>
        <v>12266.099999999999</v>
      </c>
      <c r="G612" s="51"/>
      <c r="H612" s="51"/>
      <c r="I612" s="51"/>
      <c r="J612" s="51"/>
    </row>
    <row r="613" spans="1:10" s="33" customFormat="1" ht="13.5" customHeight="1" x14ac:dyDescent="0.2">
      <c r="A613" s="58">
        <v>40161504</v>
      </c>
      <c r="B613" s="45" t="str">
        <f t="shared" ca="1" si="26"/>
        <v>Filtros de aceite</v>
      </c>
      <c r="C613" s="44" t="s">
        <v>46</v>
      </c>
      <c r="D613" s="44">
        <v>10</v>
      </c>
      <c r="E613" s="59">
        <v>776.85</v>
      </c>
      <c r="F613" s="48">
        <f t="shared" ca="1" si="27"/>
        <v>7768.5</v>
      </c>
      <c r="G613" s="51"/>
      <c r="H613" s="51"/>
      <c r="I613" s="51"/>
      <c r="J613" s="51"/>
    </row>
    <row r="614" spans="1:10" s="33" customFormat="1" ht="13.5" customHeight="1" x14ac:dyDescent="0.2">
      <c r="A614" s="58">
        <v>40161505</v>
      </c>
      <c r="B614" s="45" t="str">
        <f t="shared" ca="1" si="26"/>
        <v>Filtros de aire</v>
      </c>
      <c r="C614" s="44" t="s">
        <v>46</v>
      </c>
      <c r="D614" s="44">
        <v>10</v>
      </c>
      <c r="E614" s="59">
        <v>1022.18</v>
      </c>
      <c r="F614" s="48">
        <f t="shared" ca="1" si="27"/>
        <v>10221.799999999999</v>
      </c>
      <c r="G614" s="51"/>
      <c r="H614" s="51"/>
      <c r="I614" s="51"/>
      <c r="J614" s="51"/>
    </row>
    <row r="615" spans="1:10" s="33" customFormat="1" ht="13.5" customHeight="1" x14ac:dyDescent="0.2">
      <c r="A615" s="58">
        <v>40161504</v>
      </c>
      <c r="B615" s="45" t="str">
        <f t="shared" ca="1" si="26"/>
        <v>Filtros de aceite</v>
      </c>
      <c r="C615" s="44" t="s">
        <v>46</v>
      </c>
      <c r="D615" s="44">
        <v>10</v>
      </c>
      <c r="E615" s="59">
        <v>749.6</v>
      </c>
      <c r="F615" s="48">
        <f t="shared" ca="1" si="27"/>
        <v>7496</v>
      </c>
      <c r="G615" s="51"/>
      <c r="H615" s="51"/>
      <c r="I615" s="51"/>
      <c r="J615" s="51"/>
    </row>
    <row r="616" spans="1:10" s="33" customFormat="1" ht="13.5" customHeight="1" x14ac:dyDescent="0.2">
      <c r="A616" s="58">
        <v>40161505</v>
      </c>
      <c r="B616" s="45" t="str">
        <f t="shared" ca="1" si="26"/>
        <v>Filtros de aire</v>
      </c>
      <c r="C616" s="44" t="s">
        <v>46</v>
      </c>
      <c r="D616" s="44">
        <v>10</v>
      </c>
      <c r="E616" s="59">
        <v>1022.18</v>
      </c>
      <c r="F616" s="48">
        <f t="shared" ca="1" si="27"/>
        <v>10221.799999999999</v>
      </c>
      <c r="G616" s="51"/>
      <c r="H616" s="51"/>
      <c r="I616" s="51"/>
      <c r="J616" s="51"/>
    </row>
    <row r="617" spans="1:10" s="33" customFormat="1" ht="13.5" customHeight="1" x14ac:dyDescent="0.2">
      <c r="A617" s="58">
        <v>40161504</v>
      </c>
      <c r="B617" s="45" t="str">
        <f t="shared" ca="1" si="26"/>
        <v>Filtros de aceite</v>
      </c>
      <c r="C617" s="44" t="s">
        <v>46</v>
      </c>
      <c r="D617" s="44">
        <v>10</v>
      </c>
      <c r="E617" s="59">
        <v>790.48</v>
      </c>
      <c r="F617" s="48">
        <f t="shared" ca="1" si="27"/>
        <v>7904.8</v>
      </c>
      <c r="G617" s="51"/>
      <c r="H617" s="51"/>
      <c r="I617" s="51"/>
      <c r="J617" s="51"/>
    </row>
    <row r="618" spans="1:10" s="33" customFormat="1" ht="13.5" customHeight="1" x14ac:dyDescent="0.2">
      <c r="A618" s="58">
        <v>40161505</v>
      </c>
      <c r="B618" s="45" t="str">
        <f t="shared" ca="1" si="26"/>
        <v>Filtros de aire</v>
      </c>
      <c r="C618" s="44" t="s">
        <v>46</v>
      </c>
      <c r="D618" s="44">
        <v>10</v>
      </c>
      <c r="E618" s="59">
        <v>1022.18</v>
      </c>
      <c r="F618" s="48">
        <f t="shared" ca="1" si="27"/>
        <v>10221.799999999999</v>
      </c>
      <c r="G618" s="51"/>
      <c r="H618" s="51"/>
      <c r="I618" s="51"/>
      <c r="J618" s="51"/>
    </row>
    <row r="619" spans="1:10" s="33" customFormat="1" ht="13.5" customHeight="1" x14ac:dyDescent="0.2">
      <c r="A619" s="58">
        <v>40161505</v>
      </c>
      <c r="B619" s="45" t="str">
        <f t="shared" ca="1" si="26"/>
        <v>Filtros de aire</v>
      </c>
      <c r="C619" s="44" t="s">
        <v>46</v>
      </c>
      <c r="D619" s="44">
        <v>10</v>
      </c>
      <c r="E619" s="59">
        <v>681.45</v>
      </c>
      <c r="F619" s="48">
        <f t="shared" ca="1" si="27"/>
        <v>6814.5</v>
      </c>
      <c r="G619" s="51"/>
      <c r="H619" s="51"/>
      <c r="I619" s="51"/>
      <c r="J619" s="51"/>
    </row>
    <row r="620" spans="1:10" s="33" customFormat="1" ht="13.5" customHeight="1" x14ac:dyDescent="0.2">
      <c r="A620" s="58">
        <v>40161504</v>
      </c>
      <c r="B620" s="45" t="str">
        <f t="shared" ca="1" si="26"/>
        <v>Filtros de aceite</v>
      </c>
      <c r="C620" s="44" t="s">
        <v>46</v>
      </c>
      <c r="D620" s="44">
        <v>90</v>
      </c>
      <c r="E620" s="59">
        <v>681.45</v>
      </c>
      <c r="F620" s="48">
        <f t="shared" ca="1" si="27"/>
        <v>61330.500000000007</v>
      </c>
      <c r="G620" s="51"/>
      <c r="H620" s="51"/>
      <c r="I620" s="51"/>
      <c r="J620" s="51"/>
    </row>
    <row r="621" spans="1:10" s="33" customFormat="1" ht="13.5" customHeight="1" x14ac:dyDescent="0.2">
      <c r="A621" s="58">
        <v>40161505</v>
      </c>
      <c r="B621" s="45" t="str">
        <f t="shared" ca="1" si="26"/>
        <v>Filtros de aire</v>
      </c>
      <c r="C621" s="44" t="s">
        <v>46</v>
      </c>
      <c r="D621" s="44">
        <v>20</v>
      </c>
      <c r="E621" s="59">
        <v>681.45</v>
      </c>
      <c r="F621" s="48">
        <f t="shared" ca="1" si="27"/>
        <v>13629</v>
      </c>
      <c r="G621" s="51"/>
      <c r="H621" s="51"/>
      <c r="I621" s="51"/>
      <c r="J621" s="51"/>
    </row>
    <row r="622" spans="1:10" s="33" customFormat="1" ht="13.5" customHeight="1" x14ac:dyDescent="0.2">
      <c r="A622" s="58">
        <v>40161504</v>
      </c>
      <c r="B622" s="45" t="str">
        <f t="shared" ca="1" si="26"/>
        <v>Filtros de aceite</v>
      </c>
      <c r="C622" s="44" t="s">
        <v>46</v>
      </c>
      <c r="D622" s="44">
        <v>10</v>
      </c>
      <c r="E622" s="59">
        <v>954.03</v>
      </c>
      <c r="F622" s="48">
        <f t="shared" ca="1" si="27"/>
        <v>9540.2999999999993</v>
      </c>
      <c r="G622" s="51"/>
      <c r="H622" s="51"/>
      <c r="I622" s="51"/>
      <c r="J622" s="51"/>
    </row>
    <row r="623" spans="1:10" s="33" customFormat="1" ht="13.5" customHeight="1" x14ac:dyDescent="0.2">
      <c r="A623" s="58">
        <v>40161513</v>
      </c>
      <c r="B623" s="45" t="str">
        <f t="shared" ca="1" si="26"/>
        <v>Filtros de combustible</v>
      </c>
      <c r="C623" s="44" t="s">
        <v>46</v>
      </c>
      <c r="D623" s="44">
        <v>10</v>
      </c>
      <c r="E623" s="59">
        <v>954.03</v>
      </c>
      <c r="F623" s="48">
        <f t="shared" ca="1" si="27"/>
        <v>9540.2999999999993</v>
      </c>
      <c r="G623" s="51"/>
      <c r="H623" s="51"/>
      <c r="I623" s="51"/>
      <c r="J623" s="51"/>
    </row>
    <row r="624" spans="1:10" s="33" customFormat="1" ht="13.5" customHeight="1" x14ac:dyDescent="0.2">
      <c r="A624" s="58">
        <v>40161505</v>
      </c>
      <c r="B624" s="45" t="str">
        <f t="shared" ca="1" si="26"/>
        <v>Filtros de aire</v>
      </c>
      <c r="C624" s="44" t="s">
        <v>46</v>
      </c>
      <c r="D624" s="44">
        <v>8</v>
      </c>
      <c r="E624" s="59">
        <v>1090.32</v>
      </c>
      <c r="F624" s="48">
        <f t="shared" ca="1" si="27"/>
        <v>8722.56</v>
      </c>
      <c r="G624" s="51"/>
      <c r="H624" s="51"/>
      <c r="I624" s="51"/>
      <c r="J624" s="51"/>
    </row>
    <row r="625" spans="1:10" s="33" customFormat="1" ht="13.5" customHeight="1" x14ac:dyDescent="0.2">
      <c r="A625" s="58">
        <v>40161504</v>
      </c>
      <c r="B625" s="45" t="str">
        <f t="shared" ca="1" si="26"/>
        <v>Filtros de aceite</v>
      </c>
      <c r="C625" s="44" t="s">
        <v>46</v>
      </c>
      <c r="D625" s="44">
        <v>8</v>
      </c>
      <c r="E625" s="59">
        <v>2657.66</v>
      </c>
      <c r="F625" s="48">
        <f t="shared" ca="1" si="27"/>
        <v>21261.279999999999</v>
      </c>
      <c r="G625" s="51"/>
      <c r="H625" s="51"/>
      <c r="I625" s="51"/>
      <c r="J625" s="51"/>
    </row>
    <row r="626" spans="1:10" s="33" customFormat="1" ht="13.5" customHeight="1" x14ac:dyDescent="0.2">
      <c r="A626" s="58">
        <v>40161513</v>
      </c>
      <c r="B626" s="45" t="str">
        <f t="shared" ca="1" si="26"/>
        <v>Filtros de combustible</v>
      </c>
      <c r="C626" s="44" t="s">
        <v>46</v>
      </c>
      <c r="D626" s="44">
        <v>8</v>
      </c>
      <c r="E626" s="59">
        <v>4879.18</v>
      </c>
      <c r="F626" s="48">
        <f t="shared" ca="1" si="27"/>
        <v>39033.440000000002</v>
      </c>
      <c r="G626" s="51"/>
      <c r="H626" s="51"/>
      <c r="I626" s="51"/>
      <c r="J626" s="51"/>
    </row>
    <row r="627" spans="1:10" s="33" customFormat="1" ht="13.5" customHeight="1" x14ac:dyDescent="0.2">
      <c r="A627" s="58">
        <v>40161505</v>
      </c>
      <c r="B627" s="45" t="str">
        <f t="shared" ca="1" si="26"/>
        <v>Filtros de aire</v>
      </c>
      <c r="C627" s="44" t="s">
        <v>46</v>
      </c>
      <c r="D627" s="44">
        <v>8</v>
      </c>
      <c r="E627" s="59">
        <v>2385.08</v>
      </c>
      <c r="F627" s="48">
        <f t="shared" ca="1" si="27"/>
        <v>19080.64</v>
      </c>
      <c r="G627" s="51"/>
      <c r="H627" s="51"/>
      <c r="I627" s="51"/>
      <c r="J627" s="51"/>
    </row>
    <row r="628" spans="1:10" s="33" customFormat="1" ht="13.5" customHeight="1" x14ac:dyDescent="0.2">
      <c r="A628" s="58">
        <v>40161504</v>
      </c>
      <c r="B628" s="45" t="str">
        <f t="shared" ca="1" si="26"/>
        <v>Filtros de aceite</v>
      </c>
      <c r="C628" s="44" t="s">
        <v>46</v>
      </c>
      <c r="D628" s="44">
        <v>10</v>
      </c>
      <c r="E628" s="59">
        <v>749.6</v>
      </c>
      <c r="F628" s="48">
        <f t="shared" ca="1" si="27"/>
        <v>7496</v>
      </c>
      <c r="G628" s="51"/>
      <c r="H628" s="51"/>
      <c r="I628" s="51"/>
      <c r="J628" s="51"/>
    </row>
    <row r="629" spans="1:10" s="33" customFormat="1" ht="13.5" customHeight="1" x14ac:dyDescent="0.2">
      <c r="A629" s="58">
        <v>40161513</v>
      </c>
      <c r="B629" s="45" t="str">
        <f t="shared" ca="1" si="26"/>
        <v>Filtros de combustible</v>
      </c>
      <c r="C629" s="44" t="s">
        <v>46</v>
      </c>
      <c r="D629" s="44">
        <v>8</v>
      </c>
      <c r="E629" s="59">
        <v>749.6</v>
      </c>
      <c r="F629" s="48">
        <f t="shared" ca="1" si="27"/>
        <v>5996.8</v>
      </c>
      <c r="G629" s="51"/>
      <c r="H629" s="51"/>
      <c r="I629" s="51"/>
      <c r="J629" s="51"/>
    </row>
    <row r="630" spans="1:10" s="33" customFormat="1" ht="13.5" customHeight="1" x14ac:dyDescent="0.2">
      <c r="A630" s="58">
        <v>40161505</v>
      </c>
      <c r="B630" s="45" t="str">
        <f t="shared" ca="1" si="26"/>
        <v>Filtros de aire</v>
      </c>
      <c r="C630" s="44" t="s">
        <v>46</v>
      </c>
      <c r="D630" s="44">
        <v>10</v>
      </c>
      <c r="E630" s="59">
        <v>2180.64</v>
      </c>
      <c r="F630" s="48">
        <f t="shared" ca="1" si="27"/>
        <v>21806.399999999998</v>
      </c>
      <c r="G630" s="51"/>
      <c r="H630" s="51"/>
      <c r="I630" s="51"/>
      <c r="J630" s="51"/>
    </row>
    <row r="631" spans="1:10" s="33" customFormat="1" ht="13.5" customHeight="1" x14ac:dyDescent="0.2">
      <c r="A631" s="58">
        <v>40161504</v>
      </c>
      <c r="B631" s="45" t="str">
        <f t="shared" ca="1" si="26"/>
        <v>Filtros de aceite</v>
      </c>
      <c r="C631" s="44" t="s">
        <v>46</v>
      </c>
      <c r="D631" s="44">
        <v>10</v>
      </c>
      <c r="E631" s="59">
        <v>4770.1499999999996</v>
      </c>
      <c r="F631" s="48">
        <f t="shared" ca="1" si="27"/>
        <v>47701.5</v>
      </c>
      <c r="G631" s="51"/>
      <c r="H631" s="51"/>
      <c r="I631" s="51"/>
      <c r="J631" s="51"/>
    </row>
    <row r="632" spans="1:10" s="33" customFormat="1" ht="13.5" customHeight="1" x14ac:dyDescent="0.2">
      <c r="A632" s="58">
        <v>40161513</v>
      </c>
      <c r="B632" s="45" t="str">
        <f t="shared" ca="1" si="26"/>
        <v>Filtros de combustible</v>
      </c>
      <c r="C632" s="44" t="s">
        <v>46</v>
      </c>
      <c r="D632" s="44">
        <v>10</v>
      </c>
      <c r="E632" s="59">
        <v>3816.12</v>
      </c>
      <c r="F632" s="48">
        <f t="shared" ca="1" si="27"/>
        <v>38161.199999999997</v>
      </c>
      <c r="G632" s="51"/>
      <c r="H632" s="51"/>
      <c r="I632" s="51"/>
      <c r="J632" s="51"/>
    </row>
    <row r="633" spans="1:10" s="33" customFormat="1" ht="13.5" customHeight="1" x14ac:dyDescent="0.2">
      <c r="A633" s="58">
        <v>40161505</v>
      </c>
      <c r="B633" s="45" t="str">
        <f t="shared" ca="1" si="26"/>
        <v>Filtros de aire</v>
      </c>
      <c r="C633" s="44" t="s">
        <v>46</v>
      </c>
      <c r="D633" s="44">
        <v>10</v>
      </c>
      <c r="E633" s="59">
        <v>4770.1499999999996</v>
      </c>
      <c r="F633" s="48">
        <f t="shared" ca="1" si="27"/>
        <v>47701.5</v>
      </c>
      <c r="G633" s="51"/>
      <c r="H633" s="51"/>
      <c r="I633" s="51"/>
      <c r="J633" s="51"/>
    </row>
    <row r="634" spans="1:10" s="33" customFormat="1" ht="13.5" customHeight="1" x14ac:dyDescent="0.2">
      <c r="A634" s="58">
        <v>40161504</v>
      </c>
      <c r="B634" s="45" t="str">
        <f t="shared" ca="1" si="26"/>
        <v>Filtros de aceite</v>
      </c>
      <c r="C634" s="44" t="s">
        <v>46</v>
      </c>
      <c r="D634" s="44">
        <v>6</v>
      </c>
      <c r="E634" s="59">
        <v>4770.1499999999996</v>
      </c>
      <c r="F634" s="48">
        <f t="shared" ca="1" si="27"/>
        <v>28620.899999999998</v>
      </c>
      <c r="G634" s="51"/>
      <c r="H634" s="51"/>
      <c r="I634" s="51"/>
      <c r="J634" s="51"/>
    </row>
    <row r="635" spans="1:10" s="33" customFormat="1" ht="13.5" customHeight="1" x14ac:dyDescent="0.2">
      <c r="A635" s="58">
        <v>40161513</v>
      </c>
      <c r="B635" s="45" t="str">
        <f t="shared" ca="1" si="26"/>
        <v>Filtros de combustible</v>
      </c>
      <c r="C635" s="44" t="s">
        <v>46</v>
      </c>
      <c r="D635" s="44">
        <v>6</v>
      </c>
      <c r="E635" s="59">
        <v>477.02</v>
      </c>
      <c r="F635" s="48">
        <f t="shared" ca="1" si="27"/>
        <v>2862.12</v>
      </c>
      <c r="G635" s="51"/>
      <c r="H635" s="51"/>
      <c r="I635" s="51"/>
      <c r="J635" s="51"/>
    </row>
    <row r="636" spans="1:10" s="33" customFormat="1" ht="13.5" customHeight="1" x14ac:dyDescent="0.2">
      <c r="A636" s="58">
        <v>40161505</v>
      </c>
      <c r="B636" s="45" t="str">
        <f t="shared" ca="1" si="26"/>
        <v>Filtros de aire</v>
      </c>
      <c r="C636" s="44" t="s">
        <v>46</v>
      </c>
      <c r="D636" s="44">
        <v>10</v>
      </c>
      <c r="E636" s="59">
        <v>4974.59</v>
      </c>
      <c r="F636" s="48">
        <f t="shared" ca="1" si="27"/>
        <v>49745.9</v>
      </c>
      <c r="G636" s="51"/>
      <c r="H636" s="51"/>
      <c r="I636" s="51"/>
      <c r="J636" s="51"/>
    </row>
    <row r="637" spans="1:10" s="33" customFormat="1" ht="13.5" customHeight="1" x14ac:dyDescent="0.2">
      <c r="A637" s="58">
        <v>40161504</v>
      </c>
      <c r="B637" s="45" t="str">
        <f t="shared" ca="1" si="26"/>
        <v>Filtros de aceite</v>
      </c>
      <c r="C637" s="44" t="s">
        <v>46</v>
      </c>
      <c r="D637" s="44">
        <v>10</v>
      </c>
      <c r="E637" s="59">
        <v>5042.7299999999996</v>
      </c>
      <c r="F637" s="48">
        <f t="shared" ca="1" si="27"/>
        <v>50427.299999999996</v>
      </c>
      <c r="G637" s="51"/>
      <c r="H637" s="51"/>
      <c r="I637" s="51"/>
      <c r="J637" s="51"/>
    </row>
    <row r="638" spans="1:10" s="33" customFormat="1" ht="13.5" customHeight="1" x14ac:dyDescent="0.2">
      <c r="A638" s="58">
        <v>40161513</v>
      </c>
      <c r="B638" s="45" t="str">
        <f t="shared" ca="1" si="26"/>
        <v>Filtros de combustible</v>
      </c>
      <c r="C638" s="44" t="s">
        <v>46</v>
      </c>
      <c r="D638" s="44">
        <v>10</v>
      </c>
      <c r="E638" s="59">
        <v>4770.1499999999996</v>
      </c>
      <c r="F638" s="48">
        <f t="shared" ca="1" si="27"/>
        <v>47701.5</v>
      </c>
      <c r="G638" s="51"/>
      <c r="H638" s="51"/>
      <c r="I638" s="51"/>
      <c r="J638" s="51"/>
    </row>
    <row r="639" spans="1:10" s="33" customFormat="1" ht="13.5" customHeight="1" x14ac:dyDescent="0.2">
      <c r="A639" s="58">
        <v>40161505</v>
      </c>
      <c r="B639" s="45" t="str">
        <f t="shared" ca="1" si="26"/>
        <v>Filtros de aire</v>
      </c>
      <c r="C639" s="44" t="s">
        <v>46</v>
      </c>
      <c r="D639" s="44">
        <v>10</v>
      </c>
      <c r="E639" s="59">
        <v>5587.89</v>
      </c>
      <c r="F639" s="48">
        <f t="shared" ca="1" si="27"/>
        <v>55878.9</v>
      </c>
      <c r="G639" s="51"/>
      <c r="H639" s="51"/>
      <c r="I639" s="51"/>
      <c r="J639" s="51"/>
    </row>
    <row r="640" spans="1:10" s="33" customFormat="1" ht="13.5" customHeight="1" x14ac:dyDescent="0.2">
      <c r="A640" s="58">
        <v>40161504</v>
      </c>
      <c r="B640" s="45" t="str">
        <f t="shared" ca="1" si="26"/>
        <v>Filtros de aceite</v>
      </c>
      <c r="C640" s="44" t="s">
        <v>46</v>
      </c>
      <c r="D640" s="44">
        <v>10</v>
      </c>
      <c r="E640" s="59">
        <v>4770.1499999999996</v>
      </c>
      <c r="F640" s="48">
        <f t="shared" ca="1" si="27"/>
        <v>47701.5</v>
      </c>
      <c r="G640" s="51"/>
      <c r="H640" s="51"/>
      <c r="I640" s="51"/>
      <c r="J640" s="51"/>
    </row>
    <row r="641" spans="1:10" s="33" customFormat="1" ht="13.5" customHeight="1" x14ac:dyDescent="0.2">
      <c r="A641" s="58">
        <v>40161513</v>
      </c>
      <c r="B641" s="45" t="str">
        <f t="shared" ca="1" si="26"/>
        <v>Filtros de combustible</v>
      </c>
      <c r="C641" s="44" t="s">
        <v>46</v>
      </c>
      <c r="D641" s="44">
        <v>10</v>
      </c>
      <c r="E641" s="59">
        <v>4770.1499999999996</v>
      </c>
      <c r="F641" s="48">
        <f t="shared" ca="1" si="27"/>
        <v>47701.5</v>
      </c>
      <c r="G641" s="51"/>
      <c r="H641" s="51"/>
      <c r="I641" s="51"/>
      <c r="J641" s="51"/>
    </row>
    <row r="642" spans="1:10" s="33" customFormat="1" ht="13.5" customHeight="1" x14ac:dyDescent="0.2">
      <c r="A642" s="58">
        <v>40161505</v>
      </c>
      <c r="B642" s="45" t="str">
        <f t="shared" ca="1" si="26"/>
        <v>Filtros de aire</v>
      </c>
      <c r="C642" s="44" t="s">
        <v>46</v>
      </c>
      <c r="D642" s="44">
        <v>10</v>
      </c>
      <c r="E642" s="59">
        <v>4906.4399999999996</v>
      </c>
      <c r="F642" s="48">
        <f t="shared" ca="1" si="27"/>
        <v>49064.399999999994</v>
      </c>
      <c r="G642" s="51"/>
      <c r="H642" s="51"/>
      <c r="I642" s="51"/>
      <c r="J642" s="51"/>
    </row>
    <row r="643" spans="1:10" s="33" customFormat="1" ht="13.5" customHeight="1" x14ac:dyDescent="0.2">
      <c r="A643" s="58">
        <v>40161504</v>
      </c>
      <c r="B643" s="45" t="str">
        <f t="shared" ca="1" si="26"/>
        <v>Filtros de aceite</v>
      </c>
      <c r="C643" s="44" t="s">
        <v>46</v>
      </c>
      <c r="D643" s="44">
        <v>6</v>
      </c>
      <c r="E643" s="59">
        <v>817.74</v>
      </c>
      <c r="F643" s="48">
        <f t="shared" ca="1" si="27"/>
        <v>4906.4400000000005</v>
      </c>
      <c r="G643" s="51"/>
      <c r="H643" s="51"/>
      <c r="I643" s="51"/>
      <c r="J643" s="51"/>
    </row>
    <row r="644" spans="1:10" s="33" customFormat="1" ht="13.5" customHeight="1" x14ac:dyDescent="0.2">
      <c r="A644" s="58">
        <v>40161513</v>
      </c>
      <c r="B644" s="45" t="str">
        <f t="shared" ca="1" si="26"/>
        <v>Filtros de combustible</v>
      </c>
      <c r="C644" s="44" t="s">
        <v>46</v>
      </c>
      <c r="D644" s="44">
        <v>10</v>
      </c>
      <c r="E644" s="59">
        <v>1022.18</v>
      </c>
      <c r="F644" s="48">
        <f t="shared" ca="1" si="27"/>
        <v>10221.799999999999</v>
      </c>
      <c r="G644" s="51"/>
      <c r="H644" s="51"/>
      <c r="I644" s="51"/>
      <c r="J644" s="51"/>
    </row>
    <row r="645" spans="1:10" s="33" customFormat="1" ht="13.5" customHeight="1" x14ac:dyDescent="0.2">
      <c r="A645" s="58">
        <v>40161505</v>
      </c>
      <c r="B645" s="45" t="str">
        <f t="shared" ca="1" si="26"/>
        <v>Filtros de aire</v>
      </c>
      <c r="C645" s="44" t="s">
        <v>46</v>
      </c>
      <c r="D645" s="44">
        <v>8</v>
      </c>
      <c r="E645" s="59">
        <v>1158.47</v>
      </c>
      <c r="F645" s="48">
        <f t="shared" ca="1" si="27"/>
        <v>9267.76</v>
      </c>
      <c r="G645" s="51"/>
      <c r="H645" s="51"/>
      <c r="I645" s="51"/>
      <c r="J645" s="51"/>
    </row>
    <row r="646" spans="1:10" s="33" customFormat="1" ht="13.5" customHeight="1" x14ac:dyDescent="0.2">
      <c r="A646" s="58">
        <v>40161504</v>
      </c>
      <c r="B646" s="45" t="str">
        <f t="shared" ca="1" si="26"/>
        <v>Filtros de aceite</v>
      </c>
      <c r="C646" s="44" t="s">
        <v>46</v>
      </c>
      <c r="D646" s="44">
        <v>8</v>
      </c>
      <c r="E646" s="59">
        <v>749.6</v>
      </c>
      <c r="F646" s="48">
        <f t="shared" ca="1" si="27"/>
        <v>5996.8</v>
      </c>
      <c r="G646" s="51"/>
      <c r="H646" s="51"/>
      <c r="I646" s="51"/>
      <c r="J646" s="51"/>
    </row>
    <row r="647" spans="1:10" s="33" customFormat="1" ht="13.5" customHeight="1" x14ac:dyDescent="0.2">
      <c r="A647" s="58">
        <v>40161513</v>
      </c>
      <c r="B647" s="45" t="str">
        <f t="shared" ca="1" si="26"/>
        <v>Filtros de combustible</v>
      </c>
      <c r="C647" s="44" t="s">
        <v>46</v>
      </c>
      <c r="D647" s="44">
        <v>10</v>
      </c>
      <c r="E647" s="59">
        <v>1022.18</v>
      </c>
      <c r="F647" s="48">
        <f t="shared" ca="1" si="27"/>
        <v>10221.799999999999</v>
      </c>
      <c r="G647" s="51"/>
      <c r="H647" s="51"/>
      <c r="I647" s="51"/>
      <c r="J647" s="51"/>
    </row>
    <row r="648" spans="1:10" s="33" customFormat="1" ht="13.5" customHeight="1" x14ac:dyDescent="0.2">
      <c r="A648" s="58">
        <v>40161505</v>
      </c>
      <c r="B648" s="45" t="str">
        <f t="shared" ca="1" si="26"/>
        <v>Filtros de aire</v>
      </c>
      <c r="C648" s="44" t="s">
        <v>46</v>
      </c>
      <c r="D648" s="44">
        <v>10</v>
      </c>
      <c r="E648" s="59">
        <v>885.89</v>
      </c>
      <c r="F648" s="48">
        <f t="shared" ca="1" si="27"/>
        <v>8858.9</v>
      </c>
      <c r="G648" s="51"/>
      <c r="H648" s="51"/>
      <c r="I648" s="51"/>
      <c r="J648" s="51"/>
    </row>
    <row r="649" spans="1:10" s="33" customFormat="1" ht="13.5" customHeight="1" x14ac:dyDescent="0.2">
      <c r="A649" s="58">
        <v>40161505</v>
      </c>
      <c r="B649" s="45" t="str">
        <f t="shared" ca="1" si="26"/>
        <v>Filtros de aire</v>
      </c>
      <c r="C649" s="44" t="s">
        <v>46</v>
      </c>
      <c r="D649" s="44">
        <v>10</v>
      </c>
      <c r="E649" s="59">
        <v>1022.18</v>
      </c>
      <c r="F649" s="48">
        <f t="shared" ca="1" si="27"/>
        <v>10221.799999999999</v>
      </c>
      <c r="G649" s="51"/>
      <c r="H649" s="51"/>
      <c r="I649" s="51"/>
      <c r="J649" s="51"/>
    </row>
    <row r="650" spans="1:10" s="33" customFormat="1" ht="13.5" customHeight="1" x14ac:dyDescent="0.2">
      <c r="A650" s="58">
        <v>40161504</v>
      </c>
      <c r="B650" s="45" t="str">
        <f t="shared" ca="1" si="26"/>
        <v>Filtros de aceite</v>
      </c>
      <c r="C650" s="44" t="s">
        <v>46</v>
      </c>
      <c r="D650" s="44">
        <v>10</v>
      </c>
      <c r="E650" s="59">
        <v>885.89</v>
      </c>
      <c r="F650" s="48">
        <f t="shared" ca="1" si="27"/>
        <v>8858.9</v>
      </c>
      <c r="G650" s="51"/>
      <c r="H650" s="51"/>
      <c r="I650" s="51"/>
      <c r="J650" s="51"/>
    </row>
    <row r="651" spans="1:10" s="33" customFormat="1" ht="13.5" customHeight="1" x14ac:dyDescent="0.2">
      <c r="A651" s="58">
        <v>40161513</v>
      </c>
      <c r="B651" s="45" t="str">
        <f t="shared" ca="1" si="26"/>
        <v>Filtros de combustible</v>
      </c>
      <c r="C651" s="44" t="s">
        <v>46</v>
      </c>
      <c r="D651" s="44">
        <v>10</v>
      </c>
      <c r="E651" s="59">
        <v>1022.18</v>
      </c>
      <c r="F651" s="48">
        <f t="shared" ca="1" si="27"/>
        <v>10221.799999999999</v>
      </c>
      <c r="G651" s="51"/>
      <c r="H651" s="51"/>
      <c r="I651" s="51"/>
      <c r="J651" s="51"/>
    </row>
    <row r="652" spans="1:10" s="33" customFormat="1" ht="13.5" customHeight="1" x14ac:dyDescent="0.2">
      <c r="A652" s="58">
        <v>40161505</v>
      </c>
      <c r="B652" s="45" t="str">
        <f t="shared" ca="1" si="26"/>
        <v>Filtros de aire</v>
      </c>
      <c r="C652" s="44" t="s">
        <v>46</v>
      </c>
      <c r="D652" s="44">
        <v>10</v>
      </c>
      <c r="E652" s="59">
        <v>1090.32</v>
      </c>
      <c r="F652" s="48">
        <f t="shared" ca="1" si="27"/>
        <v>10903.199999999999</v>
      </c>
      <c r="G652" s="51"/>
      <c r="H652" s="51"/>
      <c r="I652" s="51"/>
      <c r="J652" s="51"/>
    </row>
    <row r="653" spans="1:10" s="33" customFormat="1" ht="13.5" customHeight="1" x14ac:dyDescent="0.2">
      <c r="A653" s="58">
        <v>40161504</v>
      </c>
      <c r="B653" s="45" t="str">
        <f t="shared" ca="1" si="26"/>
        <v>Filtros de aceite</v>
      </c>
      <c r="C653" s="44" t="s">
        <v>46</v>
      </c>
      <c r="D653" s="44">
        <v>10</v>
      </c>
      <c r="E653" s="59">
        <v>1090.32</v>
      </c>
      <c r="F653" s="48">
        <f t="shared" ca="1" si="27"/>
        <v>10903.199999999999</v>
      </c>
      <c r="G653" s="51"/>
      <c r="H653" s="51"/>
      <c r="I653" s="51"/>
      <c r="J653" s="51"/>
    </row>
    <row r="654" spans="1:10" s="33" customFormat="1" ht="13.5" customHeight="1" x14ac:dyDescent="0.2">
      <c r="A654" s="58">
        <v>40161513</v>
      </c>
      <c r="B654" s="45" t="str">
        <f t="shared" ca="1" si="26"/>
        <v>Filtros de combustible</v>
      </c>
      <c r="C654" s="44" t="s">
        <v>46</v>
      </c>
      <c r="D654" s="44">
        <v>10</v>
      </c>
      <c r="E654" s="59">
        <v>1090.32</v>
      </c>
      <c r="F654" s="48">
        <f t="shared" ca="1" si="27"/>
        <v>10903.199999999999</v>
      </c>
      <c r="G654" s="51"/>
      <c r="H654" s="51"/>
      <c r="I654" s="51"/>
      <c r="J654" s="51"/>
    </row>
    <row r="655" spans="1:10" s="33" customFormat="1" ht="13.5" customHeight="1" x14ac:dyDescent="0.2">
      <c r="A655" s="58">
        <v>40161505</v>
      </c>
      <c r="B655" s="45" t="str">
        <f t="shared" ca="1" si="26"/>
        <v>Filtros de aire</v>
      </c>
      <c r="C655" s="44" t="s">
        <v>46</v>
      </c>
      <c r="D655" s="44">
        <v>10</v>
      </c>
      <c r="E655" s="59">
        <v>1158.47</v>
      </c>
      <c r="F655" s="48">
        <f t="shared" ca="1" si="27"/>
        <v>11584.7</v>
      </c>
      <c r="G655" s="51"/>
      <c r="H655" s="51"/>
      <c r="I655" s="51"/>
      <c r="J655" s="51"/>
    </row>
    <row r="656" spans="1:10" s="33" customFormat="1" ht="13.5" customHeight="1" x14ac:dyDescent="0.2">
      <c r="A656" s="58">
        <v>40161504</v>
      </c>
      <c r="B656" s="45" t="str">
        <f t="shared" ca="1" si="26"/>
        <v>Filtros de aceite</v>
      </c>
      <c r="C656" s="44" t="s">
        <v>46</v>
      </c>
      <c r="D656" s="44">
        <v>10</v>
      </c>
      <c r="E656" s="59">
        <v>4361.28</v>
      </c>
      <c r="F656" s="48">
        <f t="shared" ca="1" si="27"/>
        <v>43612.799999999996</v>
      </c>
      <c r="G656" s="51"/>
      <c r="H656" s="51"/>
      <c r="I656" s="51"/>
      <c r="J656" s="51"/>
    </row>
    <row r="657" spans="1:10" s="33" customFormat="1" ht="13.5" customHeight="1" x14ac:dyDescent="0.2">
      <c r="A657" s="58">
        <v>40161513</v>
      </c>
      <c r="B657" s="45" t="str">
        <f t="shared" ca="1" si="26"/>
        <v>Filtros de combustible</v>
      </c>
      <c r="C657" s="44" t="s">
        <v>46</v>
      </c>
      <c r="D657" s="44">
        <v>10</v>
      </c>
      <c r="E657" s="59">
        <v>4974.59</v>
      </c>
      <c r="F657" s="48">
        <f t="shared" ca="1" si="27"/>
        <v>49745.9</v>
      </c>
      <c r="G657" s="51"/>
      <c r="H657" s="51"/>
      <c r="I657" s="51"/>
      <c r="J657" s="51"/>
    </row>
    <row r="658" spans="1:10" s="33" customFormat="1" ht="13.5" customHeight="1" x14ac:dyDescent="0.2">
      <c r="A658" s="58">
        <v>40161505</v>
      </c>
      <c r="B658" s="45" t="str">
        <f t="shared" ca="1" si="26"/>
        <v>Filtros de aire</v>
      </c>
      <c r="C658" s="44" t="s">
        <v>46</v>
      </c>
      <c r="D658" s="44">
        <v>10</v>
      </c>
      <c r="E658" s="59">
        <v>5151.76</v>
      </c>
      <c r="F658" s="48">
        <f t="shared" ca="1" si="27"/>
        <v>51517.600000000006</v>
      </c>
      <c r="G658" s="51"/>
      <c r="H658" s="51"/>
      <c r="I658" s="51"/>
      <c r="J658" s="51"/>
    </row>
    <row r="659" spans="1:10" s="33" customFormat="1" ht="13.5" customHeight="1" x14ac:dyDescent="0.2">
      <c r="A659" s="58">
        <v>40161504</v>
      </c>
      <c r="B659" s="45" t="str">
        <f t="shared" ca="1" si="26"/>
        <v>Filtros de aceite</v>
      </c>
      <c r="C659" s="44" t="s">
        <v>46</v>
      </c>
      <c r="D659" s="44">
        <v>10</v>
      </c>
      <c r="E659" s="59">
        <v>994.92</v>
      </c>
      <c r="F659" s="48">
        <f t="shared" ca="1" si="27"/>
        <v>9949.1999999999989</v>
      </c>
      <c r="G659" s="51"/>
      <c r="H659" s="51"/>
      <c r="I659" s="51"/>
      <c r="J659" s="51"/>
    </row>
    <row r="660" spans="1:10" s="33" customFormat="1" ht="13.5" customHeight="1" x14ac:dyDescent="0.2">
      <c r="A660" s="58">
        <v>40161513</v>
      </c>
      <c r="B660" s="45" t="str">
        <f t="shared" ca="1" si="26"/>
        <v>Filtros de combustible</v>
      </c>
      <c r="C660" s="44" t="s">
        <v>46</v>
      </c>
      <c r="D660" s="44">
        <v>10</v>
      </c>
      <c r="E660" s="59">
        <v>981.29</v>
      </c>
      <c r="F660" s="48">
        <f t="shared" ca="1" si="27"/>
        <v>9812.9</v>
      </c>
      <c r="G660" s="51"/>
      <c r="H660" s="51"/>
      <c r="I660" s="51"/>
      <c r="J660" s="51"/>
    </row>
    <row r="661" spans="1:10" s="33" customFormat="1" ht="13.5" customHeight="1" x14ac:dyDescent="0.2">
      <c r="A661" s="44">
        <v>40161505</v>
      </c>
      <c r="B661" s="45" t="str">
        <f t="shared" ca="1" si="26"/>
        <v>Filtros de aire</v>
      </c>
      <c r="C661" s="44" t="s">
        <v>46</v>
      </c>
      <c r="D661" s="44">
        <v>10</v>
      </c>
      <c r="E661" s="59">
        <v>1022.18</v>
      </c>
      <c r="F661" s="48">
        <f t="shared" ca="1" si="27"/>
        <v>10221.799999999999</v>
      </c>
      <c r="G661" s="51"/>
      <c r="H661" s="51"/>
      <c r="I661" s="51"/>
      <c r="J661" s="51"/>
    </row>
    <row r="662" spans="1:10" s="33" customFormat="1" ht="13.5" customHeight="1" x14ac:dyDescent="0.2">
      <c r="A662" s="44">
        <v>40161504</v>
      </c>
      <c r="B662" s="45" t="str">
        <f t="shared" ca="1" si="26"/>
        <v>Filtros de aceite</v>
      </c>
      <c r="C662" s="44" t="s">
        <v>46</v>
      </c>
      <c r="D662" s="44">
        <v>10</v>
      </c>
      <c r="E662" s="59">
        <v>1022.18</v>
      </c>
      <c r="F662" s="48">
        <f t="shared" ca="1" si="27"/>
        <v>10221.799999999999</v>
      </c>
      <c r="G662" s="51"/>
      <c r="H662" s="51"/>
      <c r="I662" s="51"/>
      <c r="J662" s="51"/>
    </row>
    <row r="663" spans="1:10" s="33" customFormat="1" ht="13.5" customHeight="1" x14ac:dyDescent="0.2">
      <c r="A663" s="44">
        <v>40161513</v>
      </c>
      <c r="B663" s="45" t="str">
        <f t="shared" ca="1" si="26"/>
        <v>Filtros de combustible</v>
      </c>
      <c r="C663" s="44" t="s">
        <v>46</v>
      </c>
      <c r="D663" s="44">
        <v>10</v>
      </c>
      <c r="E663" s="59">
        <v>1090.32</v>
      </c>
      <c r="F663" s="48">
        <f t="shared" ca="1" si="27"/>
        <v>10903.199999999999</v>
      </c>
      <c r="G663" s="51"/>
      <c r="H663" s="51"/>
      <c r="I663" s="51"/>
      <c r="J663" s="51"/>
    </row>
    <row r="664" spans="1:10" s="33" customFormat="1" ht="13.5" customHeight="1" x14ac:dyDescent="0.2">
      <c r="A664" s="44">
        <v>40161505</v>
      </c>
      <c r="B664" s="45" t="str">
        <f t="shared" ca="1" si="26"/>
        <v>Filtros de aire</v>
      </c>
      <c r="C664" s="44" t="s">
        <v>46</v>
      </c>
      <c r="D664" s="44">
        <v>10</v>
      </c>
      <c r="E664" s="59">
        <v>885.89</v>
      </c>
      <c r="F664" s="48">
        <f t="shared" ca="1" si="27"/>
        <v>8858.9</v>
      </c>
      <c r="G664" s="51"/>
      <c r="H664" s="51"/>
      <c r="I664" s="51"/>
      <c r="J664" s="51"/>
    </row>
    <row r="665" spans="1:10" s="33" customFormat="1" ht="13.5" customHeight="1" x14ac:dyDescent="0.2">
      <c r="A665" s="44">
        <v>40161504</v>
      </c>
      <c r="B665" s="45" t="str">
        <f t="shared" ca="1" si="26"/>
        <v>Filtros de aceite</v>
      </c>
      <c r="C665" s="44" t="s">
        <v>46</v>
      </c>
      <c r="D665" s="44">
        <v>10</v>
      </c>
      <c r="E665" s="59">
        <v>1049.43</v>
      </c>
      <c r="F665" s="48">
        <f t="shared" ca="1" si="27"/>
        <v>10494.300000000001</v>
      </c>
      <c r="G665" s="51"/>
      <c r="H665" s="51"/>
      <c r="I665" s="51"/>
      <c r="J665" s="51"/>
    </row>
    <row r="666" spans="1:10" s="33" customFormat="1" ht="13.5" customHeight="1" x14ac:dyDescent="0.2">
      <c r="A666" s="44">
        <v>40161505</v>
      </c>
      <c r="B666" s="45" t="str">
        <f t="shared" ca="1" si="26"/>
        <v>Filtros de aire</v>
      </c>
      <c r="C666" s="44" t="s">
        <v>46</v>
      </c>
      <c r="D666" s="44">
        <v>10</v>
      </c>
      <c r="E666" s="59">
        <v>954.03</v>
      </c>
      <c r="F666" s="48">
        <f t="shared" ca="1" si="27"/>
        <v>9540.2999999999993</v>
      </c>
      <c r="G666" s="51"/>
      <c r="H666" s="51"/>
      <c r="I666" s="51"/>
      <c r="J666" s="51"/>
    </row>
    <row r="667" spans="1:10" s="33" customFormat="1" ht="14.1" customHeight="1" x14ac:dyDescent="0.2">
      <c r="A667" s="51"/>
      <c r="B667" s="51"/>
      <c r="C667" s="51"/>
      <c r="D667" s="51"/>
      <c r="E667" s="49" t="s">
        <v>47</v>
      </c>
      <c r="F667" s="50">
        <f ca="1">SUM(Table328[MONTO TOTAL ESTIMADO])</f>
        <v>1206630.9400000002</v>
      </c>
      <c r="G667" s="51"/>
      <c r="H667" s="51" t="str">
        <f>C601</f>
        <v>Bienes</v>
      </c>
      <c r="I667" s="51" t="str">
        <f>E601</f>
        <v>Sí</v>
      </c>
      <c r="J667" s="51" t="str">
        <f>D601</f>
        <v>Compras Menores</v>
      </c>
    </row>
    <row r="668" spans="1:10" s="33" customFormat="1" ht="14.1" customHeight="1" thickBot="1" x14ac:dyDescent="0.3"/>
    <row r="669" spans="1:10" s="33" customFormat="1" ht="33.75" customHeight="1" thickBot="1" x14ac:dyDescent="0.25">
      <c r="A669" s="34" t="s">
        <v>18</v>
      </c>
      <c r="B669" s="34" t="s">
        <v>19</v>
      </c>
      <c r="C669" s="34" t="s">
        <v>20</v>
      </c>
      <c r="D669" s="34" t="s">
        <v>21</v>
      </c>
      <c r="E669" s="34" t="s">
        <v>22</v>
      </c>
      <c r="F669" s="34" t="s">
        <v>23</v>
      </c>
      <c r="G669" s="51"/>
      <c r="H669" s="51"/>
      <c r="I669" s="51"/>
      <c r="J669" s="51"/>
    </row>
    <row r="670" spans="1:10" s="33" customFormat="1" ht="13.5" customHeight="1" thickBot="1" x14ac:dyDescent="0.25">
      <c r="A670" s="35" t="s">
        <v>88</v>
      </c>
      <c r="B670" s="35" t="s">
        <v>84</v>
      </c>
      <c r="C670" s="35" t="s">
        <v>26</v>
      </c>
      <c r="D670" s="35" t="s">
        <v>58</v>
      </c>
      <c r="E670" s="35" t="s">
        <v>54</v>
      </c>
      <c r="F670" s="35"/>
      <c r="G670" s="51"/>
      <c r="H670" s="51"/>
      <c r="I670" s="51"/>
      <c r="J670" s="51"/>
    </row>
    <row r="671" spans="1:10" s="33" customFormat="1" ht="14.1" customHeight="1" thickBot="1" x14ac:dyDescent="0.25">
      <c r="A671" s="36" t="s">
        <v>29</v>
      </c>
      <c r="B671" s="37" t="s">
        <v>30</v>
      </c>
      <c r="C671" s="52">
        <v>45215</v>
      </c>
      <c r="D671" s="36" t="s">
        <v>31</v>
      </c>
      <c r="E671" s="37" t="s">
        <v>32</v>
      </c>
      <c r="F671" s="35" t="s">
        <v>33</v>
      </c>
      <c r="G671" s="51"/>
      <c r="H671" s="51"/>
      <c r="I671" s="51"/>
      <c r="J671" s="51"/>
    </row>
    <row r="672" spans="1:10" s="33" customFormat="1" ht="14.1" customHeight="1" thickBot="1" x14ac:dyDescent="0.25">
      <c r="A672" s="41"/>
      <c r="B672" s="37" t="s">
        <v>34</v>
      </c>
      <c r="C672" s="53">
        <f>IF(C671="","",IF(AND(MONTH(C671)&gt;=1,MONTH(C671)&lt;=3),1,IF(AND(MONTH(C671)&gt;=4,MONTH(C671)&lt;=6),2,IF(AND(MONTH(C671)&gt;=7,MONTH(C671)&lt;=9),3,4))))</f>
        <v>4</v>
      </c>
      <c r="D672" s="41"/>
      <c r="E672" s="37" t="s">
        <v>35</v>
      </c>
      <c r="F672" s="35" t="s">
        <v>36</v>
      </c>
      <c r="G672" s="51"/>
      <c r="H672" s="51"/>
      <c r="I672" s="51"/>
      <c r="J672" s="51"/>
    </row>
    <row r="673" spans="1:10" s="33" customFormat="1" ht="14.1" customHeight="1" thickBot="1" x14ac:dyDescent="0.25">
      <c r="A673" s="41"/>
      <c r="B673" s="37" t="s">
        <v>37</v>
      </c>
      <c r="C673" s="52">
        <v>45250</v>
      </c>
      <c r="D673" s="41"/>
      <c r="E673" s="37" t="s">
        <v>38</v>
      </c>
      <c r="F673" s="35" t="s">
        <v>36</v>
      </c>
      <c r="G673" s="51"/>
      <c r="H673" s="51"/>
      <c r="I673" s="51"/>
      <c r="J673" s="51"/>
    </row>
    <row r="674" spans="1:10" s="33" customFormat="1" ht="14.1" customHeight="1" thickBot="1" x14ac:dyDescent="0.25">
      <c r="A674" s="41"/>
      <c r="B674" s="37" t="s">
        <v>34</v>
      </c>
      <c r="C674" s="53">
        <f>IF(C673="","",IF(AND(MONTH(C673)&gt;=1,MONTH(C673)&lt;=3),1,IF(AND(MONTH(C673)&gt;=4,MONTH(C673)&lt;=6),2,IF(AND(MONTH(C673)&gt;=7,MONTH(C673)&lt;=9),3,4))))</f>
        <v>4</v>
      </c>
      <c r="D674" s="41"/>
      <c r="E674" s="37" t="s">
        <v>39</v>
      </c>
      <c r="F674" s="35" t="s">
        <v>36</v>
      </c>
      <c r="G674" s="51"/>
      <c r="H674" s="51"/>
      <c r="I674" s="51"/>
      <c r="J674" s="51"/>
    </row>
    <row r="675" spans="1:10" s="33" customFormat="1" ht="14.1" customHeight="1" thickBot="1" x14ac:dyDescent="0.25">
      <c r="A675" s="51"/>
      <c r="B675" s="51"/>
      <c r="C675" s="51"/>
      <c r="D675" s="51"/>
      <c r="E675" s="51"/>
      <c r="F675" s="51"/>
      <c r="G675" s="51"/>
      <c r="H675" s="51"/>
      <c r="I675" s="51"/>
      <c r="J675" s="51"/>
    </row>
    <row r="676" spans="1:10" s="33" customFormat="1" ht="14.1" customHeight="1" thickBot="1" x14ac:dyDescent="0.25">
      <c r="A676" s="43" t="s">
        <v>40</v>
      </c>
      <c r="B676" s="43" t="s">
        <v>41</v>
      </c>
      <c r="C676" s="43" t="s">
        <v>42</v>
      </c>
      <c r="D676" s="43" t="s">
        <v>43</v>
      </c>
      <c r="E676" s="43" t="s">
        <v>44</v>
      </c>
      <c r="F676" s="43" t="s">
        <v>45</v>
      </c>
      <c r="G676" s="51"/>
      <c r="H676" s="51"/>
      <c r="I676" s="51"/>
      <c r="J676" s="51"/>
    </row>
    <row r="677" spans="1:10" s="33" customFormat="1" ht="13.5" customHeight="1" x14ac:dyDescent="0.2">
      <c r="A677" s="44">
        <v>40161504</v>
      </c>
      <c r="B677" s="45" t="str">
        <f t="shared" ref="B677:B732" ca="1" si="28">IFERROR(INDEX(UNSPSCDes,MATCH(INDIRECT(ADDRESS(ROW(),COLUMN()-1,4)),UNSPSCCode,0)),"")</f>
        <v>Filtros de aceite</v>
      </c>
      <c r="C677" s="44" t="s">
        <v>46</v>
      </c>
      <c r="D677" s="44">
        <v>10</v>
      </c>
      <c r="E677" s="47">
        <v>940.4</v>
      </c>
      <c r="F677" s="48">
        <f t="shared" ref="F677:F732" ca="1" si="29">INDIRECT(ADDRESS(ROW(),COLUMN()-2,4))*INDIRECT(ADDRESS(ROW(),COLUMN()-1,4))</f>
        <v>9404</v>
      </c>
      <c r="G677" s="51"/>
      <c r="H677" s="51"/>
      <c r="I677" s="51"/>
      <c r="J677" s="51"/>
    </row>
    <row r="678" spans="1:10" s="33" customFormat="1" ht="13.5" customHeight="1" x14ac:dyDescent="0.2">
      <c r="A678" s="44">
        <v>40161505</v>
      </c>
      <c r="B678" s="45" t="str">
        <f t="shared" ca="1" si="28"/>
        <v>Filtros de aire</v>
      </c>
      <c r="C678" s="44" t="s">
        <v>46</v>
      </c>
      <c r="D678" s="44">
        <v>10</v>
      </c>
      <c r="E678" s="47">
        <v>1703.63</v>
      </c>
      <c r="F678" s="48">
        <f t="shared" ca="1" si="29"/>
        <v>17036.300000000003</v>
      </c>
      <c r="G678" s="51"/>
      <c r="H678" s="51"/>
      <c r="I678" s="51"/>
      <c r="J678" s="51"/>
    </row>
    <row r="679" spans="1:10" s="33" customFormat="1" ht="13.5" customHeight="1" x14ac:dyDescent="0.2">
      <c r="A679" s="44">
        <v>40161513</v>
      </c>
      <c r="B679" s="45" t="str">
        <f t="shared" ca="1" si="28"/>
        <v>Filtros de combustible</v>
      </c>
      <c r="C679" s="44" t="s">
        <v>46</v>
      </c>
      <c r="D679" s="44">
        <v>10</v>
      </c>
      <c r="E679" s="47">
        <v>1362.9</v>
      </c>
      <c r="F679" s="48">
        <f t="shared" ca="1" si="29"/>
        <v>13629</v>
      </c>
      <c r="G679" s="51"/>
      <c r="H679" s="51"/>
      <c r="I679" s="51"/>
      <c r="J679" s="51"/>
    </row>
    <row r="680" spans="1:10" s="33" customFormat="1" ht="13.5" customHeight="1" x14ac:dyDescent="0.2">
      <c r="A680" s="44">
        <v>40161504</v>
      </c>
      <c r="B680" s="45" t="str">
        <f t="shared" ca="1" si="28"/>
        <v>Filtros de aceite</v>
      </c>
      <c r="C680" s="44" t="s">
        <v>46</v>
      </c>
      <c r="D680" s="44">
        <v>8</v>
      </c>
      <c r="E680" s="47">
        <v>1499.19</v>
      </c>
      <c r="F680" s="48">
        <f t="shared" ca="1" si="29"/>
        <v>11993.52</v>
      </c>
      <c r="G680" s="51"/>
      <c r="H680" s="51"/>
      <c r="I680" s="51"/>
      <c r="J680" s="51"/>
    </row>
    <row r="681" spans="1:10" s="33" customFormat="1" ht="13.5" customHeight="1" x14ac:dyDescent="0.2">
      <c r="A681" s="44">
        <v>40161505</v>
      </c>
      <c r="B681" s="45" t="str">
        <f t="shared" ca="1" si="28"/>
        <v>Filtros de aire</v>
      </c>
      <c r="C681" s="44" t="s">
        <v>46</v>
      </c>
      <c r="D681" s="44">
        <v>8</v>
      </c>
      <c r="E681" s="47">
        <v>1226.6099999999999</v>
      </c>
      <c r="F681" s="48">
        <f t="shared" ca="1" si="29"/>
        <v>9812.8799999999992</v>
      </c>
      <c r="G681" s="51"/>
      <c r="H681" s="51"/>
      <c r="I681" s="51"/>
      <c r="J681" s="51"/>
    </row>
    <row r="682" spans="1:10" s="33" customFormat="1" ht="13.5" customHeight="1" x14ac:dyDescent="0.2">
      <c r="A682" s="44">
        <v>40161504</v>
      </c>
      <c r="B682" s="45" t="str">
        <f t="shared" ca="1" si="28"/>
        <v>Filtros de aceite</v>
      </c>
      <c r="C682" s="44" t="s">
        <v>46</v>
      </c>
      <c r="D682" s="44">
        <v>8</v>
      </c>
      <c r="E682" s="47">
        <v>776.85</v>
      </c>
      <c r="F682" s="48">
        <f t="shared" ca="1" si="29"/>
        <v>6214.8</v>
      </c>
      <c r="G682" s="51"/>
      <c r="H682" s="51"/>
      <c r="I682" s="51"/>
      <c r="J682" s="51"/>
    </row>
    <row r="683" spans="1:10" s="33" customFormat="1" ht="13.5" customHeight="1" x14ac:dyDescent="0.2">
      <c r="A683" s="44">
        <v>40161505</v>
      </c>
      <c r="B683" s="45" t="str">
        <f t="shared" ca="1" si="28"/>
        <v>Filtros de aire</v>
      </c>
      <c r="C683" s="44" t="s">
        <v>46</v>
      </c>
      <c r="D683" s="44">
        <v>8</v>
      </c>
      <c r="E683" s="47">
        <v>1022.18</v>
      </c>
      <c r="F683" s="48">
        <f t="shared" ca="1" si="29"/>
        <v>8177.44</v>
      </c>
      <c r="G683" s="51"/>
      <c r="H683" s="51"/>
      <c r="I683" s="51"/>
      <c r="J683" s="51"/>
    </row>
    <row r="684" spans="1:10" s="33" customFormat="1" ht="13.5" customHeight="1" x14ac:dyDescent="0.2">
      <c r="A684" s="44">
        <v>40161504</v>
      </c>
      <c r="B684" s="45" t="str">
        <f t="shared" ca="1" si="28"/>
        <v>Filtros de aceite</v>
      </c>
      <c r="C684" s="44" t="s">
        <v>46</v>
      </c>
      <c r="D684" s="44">
        <v>8</v>
      </c>
      <c r="E684" s="47">
        <v>749.6</v>
      </c>
      <c r="F684" s="48">
        <f t="shared" ca="1" si="29"/>
        <v>5996.8</v>
      </c>
      <c r="G684" s="51"/>
      <c r="H684" s="51"/>
      <c r="I684" s="51"/>
      <c r="J684" s="51"/>
    </row>
    <row r="685" spans="1:10" s="33" customFormat="1" ht="13.5" customHeight="1" x14ac:dyDescent="0.2">
      <c r="A685" s="44">
        <v>40161505</v>
      </c>
      <c r="B685" s="45" t="str">
        <f t="shared" ca="1" si="28"/>
        <v>Filtros de aire</v>
      </c>
      <c r="C685" s="44" t="s">
        <v>46</v>
      </c>
      <c r="D685" s="44">
        <v>8</v>
      </c>
      <c r="E685" s="47">
        <v>1022.18</v>
      </c>
      <c r="F685" s="48">
        <f t="shared" ca="1" si="29"/>
        <v>8177.44</v>
      </c>
      <c r="G685" s="51"/>
      <c r="H685" s="51"/>
      <c r="I685" s="51"/>
      <c r="J685" s="51"/>
    </row>
    <row r="686" spans="1:10" s="33" customFormat="1" ht="13.5" customHeight="1" x14ac:dyDescent="0.2">
      <c r="A686" s="44">
        <v>40161504</v>
      </c>
      <c r="B686" s="45" t="str">
        <f t="shared" ca="1" si="28"/>
        <v>Filtros de aceite</v>
      </c>
      <c r="C686" s="44" t="s">
        <v>46</v>
      </c>
      <c r="D686" s="44">
        <v>8</v>
      </c>
      <c r="E686" s="47">
        <v>790.48</v>
      </c>
      <c r="F686" s="48">
        <f t="shared" ca="1" si="29"/>
        <v>6323.84</v>
      </c>
      <c r="G686" s="51"/>
      <c r="H686" s="51"/>
      <c r="I686" s="51"/>
      <c r="J686" s="51"/>
    </row>
    <row r="687" spans="1:10" s="33" customFormat="1" ht="13.5" customHeight="1" x14ac:dyDescent="0.2">
      <c r="A687" s="44">
        <v>40161505</v>
      </c>
      <c r="B687" s="45" t="str">
        <f t="shared" ca="1" si="28"/>
        <v>Filtros de aire</v>
      </c>
      <c r="C687" s="44" t="s">
        <v>46</v>
      </c>
      <c r="D687" s="44">
        <v>8</v>
      </c>
      <c r="E687" s="47">
        <v>1022.18</v>
      </c>
      <c r="F687" s="48">
        <f t="shared" ca="1" si="29"/>
        <v>8177.44</v>
      </c>
      <c r="G687" s="51"/>
      <c r="H687" s="51"/>
      <c r="I687" s="51"/>
      <c r="J687" s="51"/>
    </row>
    <row r="688" spans="1:10" s="33" customFormat="1" ht="13.5" customHeight="1" x14ac:dyDescent="0.2">
      <c r="A688" s="44">
        <v>40161505</v>
      </c>
      <c r="B688" s="45" t="str">
        <f t="shared" ca="1" si="28"/>
        <v>Filtros de aire</v>
      </c>
      <c r="C688" s="44" t="s">
        <v>46</v>
      </c>
      <c r="D688" s="44">
        <v>8</v>
      </c>
      <c r="E688" s="47">
        <v>681.45</v>
      </c>
      <c r="F688" s="48">
        <f t="shared" ca="1" si="29"/>
        <v>5451.6</v>
      </c>
      <c r="G688" s="51"/>
      <c r="H688" s="51"/>
      <c r="I688" s="51"/>
      <c r="J688" s="51"/>
    </row>
    <row r="689" spans="1:10" s="33" customFormat="1" ht="13.5" customHeight="1" x14ac:dyDescent="0.2">
      <c r="A689" s="44">
        <v>40161504</v>
      </c>
      <c r="B689" s="45" t="str">
        <f t="shared" ca="1" si="28"/>
        <v>Filtros de aceite</v>
      </c>
      <c r="C689" s="44" t="s">
        <v>46</v>
      </c>
      <c r="D689" s="44">
        <v>90</v>
      </c>
      <c r="E689" s="47">
        <v>681.45</v>
      </c>
      <c r="F689" s="48">
        <f t="shared" ca="1" si="29"/>
        <v>61330.500000000007</v>
      </c>
      <c r="G689" s="51"/>
      <c r="H689" s="51"/>
      <c r="I689" s="51"/>
      <c r="J689" s="51"/>
    </row>
    <row r="690" spans="1:10" s="33" customFormat="1" ht="13.5" customHeight="1" x14ac:dyDescent="0.2">
      <c r="A690" s="44">
        <v>40161505</v>
      </c>
      <c r="B690" s="45" t="str">
        <f t="shared" ca="1" si="28"/>
        <v>Filtros de aire</v>
      </c>
      <c r="C690" s="44" t="s">
        <v>46</v>
      </c>
      <c r="D690" s="44">
        <v>20</v>
      </c>
      <c r="E690" s="47">
        <v>681.45</v>
      </c>
      <c r="F690" s="48">
        <f t="shared" ca="1" si="29"/>
        <v>13629</v>
      </c>
      <c r="G690" s="51"/>
      <c r="H690" s="51"/>
      <c r="I690" s="51"/>
      <c r="J690" s="51"/>
    </row>
    <row r="691" spans="1:10" s="33" customFormat="1" ht="13.5" customHeight="1" x14ac:dyDescent="0.2">
      <c r="A691" s="44">
        <v>40161504</v>
      </c>
      <c r="B691" s="45" t="str">
        <f t="shared" ca="1" si="28"/>
        <v>Filtros de aceite</v>
      </c>
      <c r="C691" s="44" t="s">
        <v>46</v>
      </c>
      <c r="D691" s="44">
        <v>10</v>
      </c>
      <c r="E691" s="47">
        <v>954.03</v>
      </c>
      <c r="F691" s="48">
        <f t="shared" ca="1" si="29"/>
        <v>9540.2999999999993</v>
      </c>
      <c r="G691" s="51"/>
      <c r="H691" s="51"/>
      <c r="I691" s="51"/>
      <c r="J691" s="51"/>
    </row>
    <row r="692" spans="1:10" s="33" customFormat="1" ht="13.5" customHeight="1" x14ac:dyDescent="0.2">
      <c r="A692" s="44">
        <v>40161513</v>
      </c>
      <c r="B692" s="45" t="str">
        <f t="shared" ca="1" si="28"/>
        <v>Filtros de combustible</v>
      </c>
      <c r="C692" s="44" t="s">
        <v>46</v>
      </c>
      <c r="D692" s="44">
        <v>10</v>
      </c>
      <c r="E692" s="47">
        <v>954.03</v>
      </c>
      <c r="F692" s="48">
        <f t="shared" ca="1" si="29"/>
        <v>9540.2999999999993</v>
      </c>
      <c r="G692" s="51"/>
      <c r="H692" s="51"/>
      <c r="I692" s="51"/>
      <c r="J692" s="51"/>
    </row>
    <row r="693" spans="1:10" s="33" customFormat="1" ht="13.5" customHeight="1" x14ac:dyDescent="0.2">
      <c r="A693" s="44">
        <v>40161505</v>
      </c>
      <c r="B693" s="45" t="str">
        <f t="shared" ca="1" si="28"/>
        <v>Filtros de aire</v>
      </c>
      <c r="C693" s="44" t="s">
        <v>46</v>
      </c>
      <c r="D693" s="44">
        <v>8</v>
      </c>
      <c r="E693" s="47">
        <v>1090.32</v>
      </c>
      <c r="F693" s="48">
        <f t="shared" ca="1" si="29"/>
        <v>8722.56</v>
      </c>
      <c r="G693" s="51"/>
      <c r="H693" s="51"/>
      <c r="I693" s="51"/>
      <c r="J693" s="51"/>
    </row>
    <row r="694" spans="1:10" s="33" customFormat="1" ht="13.5" customHeight="1" x14ac:dyDescent="0.2">
      <c r="A694" s="44">
        <v>40161504</v>
      </c>
      <c r="B694" s="45" t="str">
        <f t="shared" ca="1" si="28"/>
        <v>Filtros de aceite</v>
      </c>
      <c r="C694" s="44" t="s">
        <v>46</v>
      </c>
      <c r="D694" s="44">
        <v>8</v>
      </c>
      <c r="E694" s="47">
        <v>2657.66</v>
      </c>
      <c r="F694" s="48">
        <f t="shared" ca="1" si="29"/>
        <v>21261.279999999999</v>
      </c>
      <c r="G694" s="51"/>
      <c r="H694" s="51"/>
      <c r="I694" s="51"/>
      <c r="J694" s="51"/>
    </row>
    <row r="695" spans="1:10" s="33" customFormat="1" ht="13.5" customHeight="1" x14ac:dyDescent="0.2">
      <c r="A695" s="44">
        <v>40161513</v>
      </c>
      <c r="B695" s="45" t="str">
        <f t="shared" ca="1" si="28"/>
        <v>Filtros de combustible</v>
      </c>
      <c r="C695" s="44" t="s">
        <v>46</v>
      </c>
      <c r="D695" s="44">
        <v>8</v>
      </c>
      <c r="E695" s="47">
        <v>4879.18</v>
      </c>
      <c r="F695" s="48">
        <f t="shared" ca="1" si="29"/>
        <v>39033.440000000002</v>
      </c>
      <c r="G695" s="51"/>
      <c r="H695" s="51"/>
      <c r="I695" s="51"/>
      <c r="J695" s="51"/>
    </row>
    <row r="696" spans="1:10" s="33" customFormat="1" ht="13.5" customHeight="1" x14ac:dyDescent="0.2">
      <c r="A696" s="44">
        <v>40161505</v>
      </c>
      <c r="B696" s="45" t="str">
        <f t="shared" ca="1" si="28"/>
        <v>Filtros de aire</v>
      </c>
      <c r="C696" s="44" t="s">
        <v>46</v>
      </c>
      <c r="D696" s="44">
        <v>8</v>
      </c>
      <c r="E696" s="47">
        <v>2385.08</v>
      </c>
      <c r="F696" s="48">
        <f t="shared" ca="1" si="29"/>
        <v>19080.64</v>
      </c>
      <c r="G696" s="51"/>
      <c r="H696" s="51"/>
      <c r="I696" s="51"/>
      <c r="J696" s="51"/>
    </row>
    <row r="697" spans="1:10" s="33" customFormat="1" ht="13.5" customHeight="1" x14ac:dyDescent="0.2">
      <c r="A697" s="44">
        <v>40161504</v>
      </c>
      <c r="B697" s="45" t="str">
        <f t="shared" ca="1" si="28"/>
        <v>Filtros de aceite</v>
      </c>
      <c r="C697" s="44" t="s">
        <v>46</v>
      </c>
      <c r="D697" s="44">
        <v>10</v>
      </c>
      <c r="E697" s="47">
        <v>749.6</v>
      </c>
      <c r="F697" s="48">
        <f t="shared" ca="1" si="29"/>
        <v>7496</v>
      </c>
      <c r="G697" s="51"/>
      <c r="H697" s="51"/>
      <c r="I697" s="51"/>
      <c r="J697" s="51"/>
    </row>
    <row r="698" spans="1:10" s="33" customFormat="1" ht="13.5" customHeight="1" x14ac:dyDescent="0.2">
      <c r="A698" s="44">
        <v>40161513</v>
      </c>
      <c r="B698" s="45" t="str">
        <f t="shared" ca="1" si="28"/>
        <v>Filtros de combustible</v>
      </c>
      <c r="C698" s="44" t="s">
        <v>46</v>
      </c>
      <c r="D698" s="44">
        <v>10</v>
      </c>
      <c r="E698" s="47">
        <v>749.6</v>
      </c>
      <c r="F698" s="48">
        <f t="shared" ca="1" si="29"/>
        <v>7496</v>
      </c>
      <c r="G698" s="51"/>
      <c r="H698" s="51"/>
      <c r="I698" s="51"/>
      <c r="J698" s="51"/>
    </row>
    <row r="699" spans="1:10" s="33" customFormat="1" ht="13.5" customHeight="1" x14ac:dyDescent="0.2">
      <c r="A699" s="44">
        <v>40161505</v>
      </c>
      <c r="B699" s="45" t="str">
        <f t="shared" ca="1" si="28"/>
        <v>Filtros de aire</v>
      </c>
      <c r="C699" s="44" t="s">
        <v>46</v>
      </c>
      <c r="D699" s="44">
        <v>10</v>
      </c>
      <c r="E699" s="47">
        <v>2180.64</v>
      </c>
      <c r="F699" s="48">
        <f t="shared" ca="1" si="29"/>
        <v>21806.399999999998</v>
      </c>
      <c r="G699" s="51"/>
      <c r="H699" s="51"/>
      <c r="I699" s="51"/>
      <c r="J699" s="51"/>
    </row>
    <row r="700" spans="1:10" s="33" customFormat="1" ht="13.5" customHeight="1" x14ac:dyDescent="0.2">
      <c r="A700" s="44">
        <v>40161504</v>
      </c>
      <c r="B700" s="45" t="str">
        <f t="shared" ca="1" si="28"/>
        <v>Filtros de aceite</v>
      </c>
      <c r="C700" s="44" t="s">
        <v>46</v>
      </c>
      <c r="D700" s="44">
        <v>10</v>
      </c>
      <c r="E700" s="47">
        <v>4770.1499999999996</v>
      </c>
      <c r="F700" s="48">
        <f t="shared" ca="1" si="29"/>
        <v>47701.5</v>
      </c>
      <c r="G700" s="51"/>
      <c r="H700" s="51"/>
      <c r="I700" s="51"/>
      <c r="J700" s="51"/>
    </row>
    <row r="701" spans="1:10" s="33" customFormat="1" ht="13.5" customHeight="1" x14ac:dyDescent="0.2">
      <c r="A701" s="44">
        <v>40161513</v>
      </c>
      <c r="B701" s="45" t="str">
        <f t="shared" ca="1" si="28"/>
        <v>Filtros de combustible</v>
      </c>
      <c r="C701" s="44" t="s">
        <v>46</v>
      </c>
      <c r="D701" s="44">
        <v>10</v>
      </c>
      <c r="E701" s="47">
        <v>3816.12</v>
      </c>
      <c r="F701" s="48">
        <f t="shared" ca="1" si="29"/>
        <v>38161.199999999997</v>
      </c>
      <c r="G701" s="51"/>
      <c r="H701" s="51"/>
      <c r="I701" s="51"/>
      <c r="J701" s="51"/>
    </row>
    <row r="702" spans="1:10" s="33" customFormat="1" ht="13.5" customHeight="1" x14ac:dyDescent="0.2">
      <c r="A702" s="44">
        <v>40161505</v>
      </c>
      <c r="B702" s="45" t="str">
        <f t="shared" ca="1" si="28"/>
        <v>Filtros de aire</v>
      </c>
      <c r="C702" s="44" t="s">
        <v>46</v>
      </c>
      <c r="D702" s="44">
        <v>10</v>
      </c>
      <c r="E702" s="47">
        <v>4770.1499999999996</v>
      </c>
      <c r="F702" s="48">
        <f t="shared" ca="1" si="29"/>
        <v>47701.5</v>
      </c>
      <c r="G702" s="51"/>
      <c r="H702" s="51"/>
      <c r="I702" s="51"/>
      <c r="J702" s="51"/>
    </row>
    <row r="703" spans="1:10" s="33" customFormat="1" ht="13.5" customHeight="1" x14ac:dyDescent="0.2">
      <c r="A703" s="44">
        <v>40161504</v>
      </c>
      <c r="B703" s="45" t="str">
        <f t="shared" ca="1" si="28"/>
        <v>Filtros de aceite</v>
      </c>
      <c r="C703" s="44" t="s">
        <v>46</v>
      </c>
      <c r="D703" s="44">
        <v>10</v>
      </c>
      <c r="E703" s="47">
        <v>4770.1499999999996</v>
      </c>
      <c r="F703" s="48">
        <f t="shared" ca="1" si="29"/>
        <v>47701.5</v>
      </c>
      <c r="G703" s="51"/>
      <c r="H703" s="51"/>
      <c r="I703" s="51"/>
      <c r="J703" s="51"/>
    </row>
    <row r="704" spans="1:10" s="33" customFormat="1" ht="13.5" customHeight="1" x14ac:dyDescent="0.2">
      <c r="A704" s="44">
        <v>40161513</v>
      </c>
      <c r="B704" s="45" t="str">
        <f t="shared" ca="1" si="28"/>
        <v>Filtros de combustible</v>
      </c>
      <c r="C704" s="44" t="s">
        <v>46</v>
      </c>
      <c r="D704" s="44">
        <v>10</v>
      </c>
      <c r="E704" s="47">
        <v>477.02</v>
      </c>
      <c r="F704" s="48">
        <f t="shared" ca="1" si="29"/>
        <v>4770.2</v>
      </c>
      <c r="G704" s="51"/>
      <c r="H704" s="51"/>
      <c r="I704" s="51"/>
      <c r="J704" s="51"/>
    </row>
    <row r="705" spans="1:10" s="33" customFormat="1" ht="13.5" customHeight="1" x14ac:dyDescent="0.2">
      <c r="A705" s="44">
        <v>40161505</v>
      </c>
      <c r="B705" s="45" t="str">
        <f t="shared" ca="1" si="28"/>
        <v>Filtros de aire</v>
      </c>
      <c r="C705" s="44" t="s">
        <v>46</v>
      </c>
      <c r="D705" s="44">
        <v>10</v>
      </c>
      <c r="E705" s="47">
        <v>4974.59</v>
      </c>
      <c r="F705" s="48">
        <f t="shared" ca="1" si="29"/>
        <v>49745.9</v>
      </c>
      <c r="G705" s="51"/>
      <c r="H705" s="51"/>
      <c r="I705" s="51"/>
      <c r="J705" s="51"/>
    </row>
    <row r="706" spans="1:10" s="33" customFormat="1" ht="13.5" customHeight="1" x14ac:dyDescent="0.2">
      <c r="A706" s="44">
        <v>40161504</v>
      </c>
      <c r="B706" s="45" t="str">
        <f t="shared" ca="1" si="28"/>
        <v>Filtros de aceite</v>
      </c>
      <c r="C706" s="44" t="s">
        <v>46</v>
      </c>
      <c r="D706" s="44">
        <v>10</v>
      </c>
      <c r="E706" s="47">
        <v>5042.7299999999996</v>
      </c>
      <c r="F706" s="48">
        <f t="shared" ca="1" si="29"/>
        <v>50427.299999999996</v>
      </c>
      <c r="G706" s="51"/>
      <c r="H706" s="51"/>
      <c r="I706" s="51"/>
      <c r="J706" s="51"/>
    </row>
    <row r="707" spans="1:10" s="33" customFormat="1" ht="13.5" customHeight="1" x14ac:dyDescent="0.2">
      <c r="A707" s="44">
        <v>40161513</v>
      </c>
      <c r="B707" s="45" t="str">
        <f t="shared" ca="1" si="28"/>
        <v>Filtros de combustible</v>
      </c>
      <c r="C707" s="44" t="s">
        <v>46</v>
      </c>
      <c r="D707" s="44">
        <v>10</v>
      </c>
      <c r="E707" s="47">
        <v>4770.1499999999996</v>
      </c>
      <c r="F707" s="48">
        <f t="shared" ca="1" si="29"/>
        <v>47701.5</v>
      </c>
      <c r="G707" s="51"/>
      <c r="H707" s="51"/>
      <c r="I707" s="51"/>
      <c r="J707" s="51"/>
    </row>
    <row r="708" spans="1:10" s="33" customFormat="1" ht="13.5" customHeight="1" x14ac:dyDescent="0.2">
      <c r="A708" s="44">
        <v>40161505</v>
      </c>
      <c r="B708" s="45" t="str">
        <f t="shared" ca="1" si="28"/>
        <v>Filtros de aire</v>
      </c>
      <c r="C708" s="44" t="s">
        <v>46</v>
      </c>
      <c r="D708" s="44">
        <v>10</v>
      </c>
      <c r="E708" s="47">
        <v>5587.89</v>
      </c>
      <c r="F708" s="48">
        <f t="shared" ca="1" si="29"/>
        <v>55878.9</v>
      </c>
      <c r="G708" s="51"/>
      <c r="H708" s="51"/>
      <c r="I708" s="51"/>
      <c r="J708" s="51"/>
    </row>
    <row r="709" spans="1:10" s="33" customFormat="1" ht="13.5" customHeight="1" x14ac:dyDescent="0.2">
      <c r="A709" s="44">
        <v>40161504</v>
      </c>
      <c r="B709" s="45" t="str">
        <f t="shared" ca="1" si="28"/>
        <v>Filtros de aceite</v>
      </c>
      <c r="C709" s="44" t="s">
        <v>46</v>
      </c>
      <c r="D709" s="44">
        <v>10</v>
      </c>
      <c r="E709" s="47">
        <v>4770.1499999999996</v>
      </c>
      <c r="F709" s="48">
        <f t="shared" ca="1" si="29"/>
        <v>47701.5</v>
      </c>
      <c r="G709" s="51"/>
      <c r="H709" s="51"/>
      <c r="I709" s="51"/>
      <c r="J709" s="51"/>
    </row>
    <row r="710" spans="1:10" s="33" customFormat="1" ht="13.5" customHeight="1" x14ac:dyDescent="0.2">
      <c r="A710" s="44">
        <v>40161513</v>
      </c>
      <c r="B710" s="45" t="str">
        <f t="shared" ca="1" si="28"/>
        <v>Filtros de combustible</v>
      </c>
      <c r="C710" s="44" t="s">
        <v>46</v>
      </c>
      <c r="D710" s="44">
        <v>10</v>
      </c>
      <c r="E710" s="47">
        <v>4770.1499999999996</v>
      </c>
      <c r="F710" s="48">
        <f t="shared" ca="1" si="29"/>
        <v>47701.5</v>
      </c>
      <c r="G710" s="51"/>
      <c r="H710" s="51"/>
      <c r="I710" s="51"/>
      <c r="J710" s="51"/>
    </row>
    <row r="711" spans="1:10" s="33" customFormat="1" ht="13.5" customHeight="1" x14ac:dyDescent="0.2">
      <c r="A711" s="44">
        <v>40161505</v>
      </c>
      <c r="B711" s="45" t="str">
        <f t="shared" ca="1" si="28"/>
        <v>Filtros de aire</v>
      </c>
      <c r="C711" s="44" t="s">
        <v>46</v>
      </c>
      <c r="D711" s="44">
        <v>10</v>
      </c>
      <c r="E711" s="47">
        <v>4906.4399999999996</v>
      </c>
      <c r="F711" s="48">
        <f t="shared" ca="1" si="29"/>
        <v>49064.399999999994</v>
      </c>
      <c r="G711" s="51"/>
      <c r="H711" s="51"/>
      <c r="I711" s="51"/>
      <c r="J711" s="51"/>
    </row>
    <row r="712" spans="1:10" s="33" customFormat="1" ht="13.5" customHeight="1" x14ac:dyDescent="0.2">
      <c r="A712" s="44">
        <v>40161504</v>
      </c>
      <c r="B712" s="45" t="str">
        <f t="shared" ca="1" si="28"/>
        <v>Filtros de aceite</v>
      </c>
      <c r="C712" s="44" t="s">
        <v>46</v>
      </c>
      <c r="D712" s="44">
        <v>10</v>
      </c>
      <c r="E712" s="47">
        <v>817.74</v>
      </c>
      <c r="F712" s="48">
        <f t="shared" ca="1" si="29"/>
        <v>8177.4</v>
      </c>
      <c r="G712" s="51"/>
      <c r="H712" s="51"/>
      <c r="I712" s="51"/>
      <c r="J712" s="51"/>
    </row>
    <row r="713" spans="1:10" s="33" customFormat="1" ht="13.5" customHeight="1" x14ac:dyDescent="0.2">
      <c r="A713" s="44">
        <v>40161513</v>
      </c>
      <c r="B713" s="45" t="str">
        <f t="shared" ca="1" si="28"/>
        <v>Filtros de combustible</v>
      </c>
      <c r="C713" s="44" t="s">
        <v>46</v>
      </c>
      <c r="D713" s="44">
        <v>10</v>
      </c>
      <c r="E713" s="47">
        <v>1022.18</v>
      </c>
      <c r="F713" s="48">
        <f t="shared" ca="1" si="29"/>
        <v>10221.799999999999</v>
      </c>
      <c r="G713" s="51"/>
      <c r="H713" s="51"/>
      <c r="I713" s="51"/>
      <c r="J713" s="51"/>
    </row>
    <row r="714" spans="1:10" s="33" customFormat="1" ht="13.5" customHeight="1" x14ac:dyDescent="0.2">
      <c r="A714" s="44">
        <v>40161505</v>
      </c>
      <c r="B714" s="45" t="str">
        <f t="shared" ca="1" si="28"/>
        <v>Filtros de aire</v>
      </c>
      <c r="C714" s="44" t="s">
        <v>46</v>
      </c>
      <c r="D714" s="44">
        <v>10</v>
      </c>
      <c r="E714" s="47">
        <v>1158.47</v>
      </c>
      <c r="F714" s="48">
        <f t="shared" ca="1" si="29"/>
        <v>11584.7</v>
      </c>
      <c r="G714" s="51"/>
      <c r="H714" s="51"/>
      <c r="I714" s="51"/>
      <c r="J714" s="51"/>
    </row>
    <row r="715" spans="1:10" s="33" customFormat="1" ht="13.5" customHeight="1" x14ac:dyDescent="0.2">
      <c r="A715" s="44">
        <v>40161504</v>
      </c>
      <c r="B715" s="45" t="str">
        <f t="shared" ca="1" si="28"/>
        <v>Filtros de aceite</v>
      </c>
      <c r="C715" s="44" t="s">
        <v>46</v>
      </c>
      <c r="D715" s="44">
        <v>10</v>
      </c>
      <c r="E715" s="47">
        <v>749.6</v>
      </c>
      <c r="F715" s="48">
        <f t="shared" ca="1" si="29"/>
        <v>7496</v>
      </c>
      <c r="G715" s="51"/>
      <c r="H715" s="51"/>
      <c r="I715" s="51"/>
      <c r="J715" s="51"/>
    </row>
    <row r="716" spans="1:10" s="33" customFormat="1" ht="13.5" customHeight="1" x14ac:dyDescent="0.2">
      <c r="A716" s="44">
        <v>40161513</v>
      </c>
      <c r="B716" s="45" t="str">
        <f t="shared" ca="1" si="28"/>
        <v>Filtros de combustible</v>
      </c>
      <c r="C716" s="44" t="s">
        <v>46</v>
      </c>
      <c r="D716" s="44">
        <v>10</v>
      </c>
      <c r="E716" s="47">
        <v>1022.18</v>
      </c>
      <c r="F716" s="48">
        <f t="shared" ca="1" si="29"/>
        <v>10221.799999999999</v>
      </c>
      <c r="G716" s="51"/>
      <c r="H716" s="51"/>
      <c r="I716" s="51"/>
      <c r="J716" s="51"/>
    </row>
    <row r="717" spans="1:10" s="33" customFormat="1" ht="13.5" customHeight="1" x14ac:dyDescent="0.2">
      <c r="A717" s="44">
        <v>40161505</v>
      </c>
      <c r="B717" s="45" t="str">
        <f t="shared" ca="1" si="28"/>
        <v>Filtros de aire</v>
      </c>
      <c r="C717" s="44" t="s">
        <v>46</v>
      </c>
      <c r="D717" s="44">
        <v>10</v>
      </c>
      <c r="E717" s="47">
        <v>885.89</v>
      </c>
      <c r="F717" s="48">
        <f t="shared" ca="1" si="29"/>
        <v>8858.9</v>
      </c>
      <c r="G717" s="51"/>
      <c r="H717" s="51"/>
      <c r="I717" s="51"/>
      <c r="J717" s="51"/>
    </row>
    <row r="718" spans="1:10" s="33" customFormat="1" ht="13.5" customHeight="1" x14ac:dyDescent="0.2">
      <c r="A718" s="44">
        <v>40161505</v>
      </c>
      <c r="B718" s="45" t="str">
        <f t="shared" ca="1" si="28"/>
        <v>Filtros de aire</v>
      </c>
      <c r="C718" s="44" t="s">
        <v>46</v>
      </c>
      <c r="D718" s="44">
        <v>10</v>
      </c>
      <c r="E718" s="47">
        <v>1022.18</v>
      </c>
      <c r="F718" s="48">
        <f t="shared" ca="1" si="29"/>
        <v>10221.799999999999</v>
      </c>
      <c r="G718" s="51"/>
      <c r="H718" s="51"/>
      <c r="I718" s="51"/>
      <c r="J718" s="51"/>
    </row>
    <row r="719" spans="1:10" s="33" customFormat="1" ht="13.5" customHeight="1" x14ac:dyDescent="0.2">
      <c r="A719" s="44">
        <v>40161504</v>
      </c>
      <c r="B719" s="45" t="str">
        <f t="shared" ca="1" si="28"/>
        <v>Filtros de aceite</v>
      </c>
      <c r="C719" s="44" t="s">
        <v>46</v>
      </c>
      <c r="D719" s="44">
        <v>10</v>
      </c>
      <c r="E719" s="47">
        <v>885.89</v>
      </c>
      <c r="F719" s="48">
        <f t="shared" ca="1" si="29"/>
        <v>8858.9</v>
      </c>
      <c r="G719" s="51"/>
      <c r="H719" s="51"/>
      <c r="I719" s="51"/>
      <c r="J719" s="51"/>
    </row>
    <row r="720" spans="1:10" s="33" customFormat="1" ht="13.5" customHeight="1" x14ac:dyDescent="0.2">
      <c r="A720" s="44">
        <v>40161513</v>
      </c>
      <c r="B720" s="45" t="str">
        <f t="shared" ca="1" si="28"/>
        <v>Filtros de combustible</v>
      </c>
      <c r="C720" s="44" t="s">
        <v>46</v>
      </c>
      <c r="D720" s="44">
        <v>10</v>
      </c>
      <c r="E720" s="47">
        <v>1022.18</v>
      </c>
      <c r="F720" s="48">
        <f t="shared" ca="1" si="29"/>
        <v>10221.799999999999</v>
      </c>
      <c r="G720" s="51"/>
      <c r="H720" s="51"/>
      <c r="I720" s="51"/>
      <c r="J720" s="51"/>
    </row>
    <row r="721" spans="1:10" s="33" customFormat="1" ht="13.5" customHeight="1" x14ac:dyDescent="0.2">
      <c r="A721" s="44">
        <v>40161505</v>
      </c>
      <c r="B721" s="45" t="str">
        <f t="shared" ca="1" si="28"/>
        <v>Filtros de aire</v>
      </c>
      <c r="C721" s="44" t="s">
        <v>46</v>
      </c>
      <c r="D721" s="44">
        <v>10</v>
      </c>
      <c r="E721" s="47">
        <v>1090.32</v>
      </c>
      <c r="F721" s="48">
        <f t="shared" ca="1" si="29"/>
        <v>10903.199999999999</v>
      </c>
      <c r="G721" s="51"/>
      <c r="H721" s="51"/>
      <c r="I721" s="51"/>
      <c r="J721" s="51"/>
    </row>
    <row r="722" spans="1:10" s="33" customFormat="1" ht="13.5" customHeight="1" x14ac:dyDescent="0.2">
      <c r="A722" s="44">
        <v>40161504</v>
      </c>
      <c r="B722" s="45" t="str">
        <f t="shared" ca="1" si="28"/>
        <v>Filtros de aceite</v>
      </c>
      <c r="C722" s="44" t="s">
        <v>46</v>
      </c>
      <c r="D722" s="44">
        <v>10</v>
      </c>
      <c r="E722" s="47">
        <v>1090.32</v>
      </c>
      <c r="F722" s="48">
        <f t="shared" ca="1" si="29"/>
        <v>10903.199999999999</v>
      </c>
      <c r="G722" s="51"/>
      <c r="H722" s="51"/>
      <c r="I722" s="51"/>
      <c r="J722" s="51"/>
    </row>
    <row r="723" spans="1:10" s="33" customFormat="1" ht="13.5" customHeight="1" x14ac:dyDescent="0.2">
      <c r="A723" s="44">
        <v>40161513</v>
      </c>
      <c r="B723" s="45" t="str">
        <f t="shared" ca="1" si="28"/>
        <v>Filtros de combustible</v>
      </c>
      <c r="C723" s="44" t="s">
        <v>46</v>
      </c>
      <c r="D723" s="44">
        <v>10</v>
      </c>
      <c r="E723" s="47">
        <v>1090.32</v>
      </c>
      <c r="F723" s="48">
        <f t="shared" ca="1" si="29"/>
        <v>10903.199999999999</v>
      </c>
      <c r="G723" s="51"/>
      <c r="H723" s="51"/>
      <c r="I723" s="51"/>
      <c r="J723" s="51"/>
    </row>
    <row r="724" spans="1:10" s="33" customFormat="1" ht="13.5" customHeight="1" x14ac:dyDescent="0.2">
      <c r="A724" s="44">
        <v>40161505</v>
      </c>
      <c r="B724" s="45" t="str">
        <f t="shared" ca="1" si="28"/>
        <v>Filtros de aire</v>
      </c>
      <c r="C724" s="44" t="s">
        <v>46</v>
      </c>
      <c r="D724" s="44">
        <v>10</v>
      </c>
      <c r="E724" s="47">
        <v>1158.47</v>
      </c>
      <c r="F724" s="48">
        <f t="shared" ca="1" si="29"/>
        <v>11584.7</v>
      </c>
      <c r="G724" s="51"/>
      <c r="H724" s="51"/>
      <c r="I724" s="51"/>
      <c r="J724" s="51"/>
    </row>
    <row r="725" spans="1:10" s="33" customFormat="1" ht="13.5" customHeight="1" x14ac:dyDescent="0.2">
      <c r="A725" s="44">
        <v>40161504</v>
      </c>
      <c r="B725" s="45" t="str">
        <f t="shared" ca="1" si="28"/>
        <v>Filtros de aceite</v>
      </c>
      <c r="C725" s="44" t="s">
        <v>46</v>
      </c>
      <c r="D725" s="44">
        <v>10</v>
      </c>
      <c r="E725" s="47">
        <v>4361.28</v>
      </c>
      <c r="F725" s="48">
        <f t="shared" ca="1" si="29"/>
        <v>43612.799999999996</v>
      </c>
      <c r="G725" s="51"/>
      <c r="H725" s="51"/>
      <c r="I725" s="51"/>
      <c r="J725" s="51"/>
    </row>
    <row r="726" spans="1:10" s="33" customFormat="1" ht="13.5" customHeight="1" x14ac:dyDescent="0.2">
      <c r="A726" s="44">
        <v>40161513</v>
      </c>
      <c r="B726" s="45" t="str">
        <f t="shared" ca="1" si="28"/>
        <v>Filtros de combustible</v>
      </c>
      <c r="C726" s="44" t="s">
        <v>46</v>
      </c>
      <c r="D726" s="44">
        <v>10</v>
      </c>
      <c r="E726" s="47">
        <v>4974.59</v>
      </c>
      <c r="F726" s="48">
        <f t="shared" ca="1" si="29"/>
        <v>49745.9</v>
      </c>
      <c r="G726" s="51"/>
      <c r="H726" s="51"/>
      <c r="I726" s="51"/>
      <c r="J726" s="51"/>
    </row>
    <row r="727" spans="1:10" s="33" customFormat="1" ht="13.5" customHeight="1" x14ac:dyDescent="0.2">
      <c r="A727" s="44">
        <v>40161505</v>
      </c>
      <c r="B727" s="45" t="str">
        <f t="shared" ca="1" si="28"/>
        <v>Filtros de aire</v>
      </c>
      <c r="C727" s="44" t="s">
        <v>46</v>
      </c>
      <c r="D727" s="44">
        <v>10</v>
      </c>
      <c r="E727" s="47">
        <v>5151.76</v>
      </c>
      <c r="F727" s="48">
        <f t="shared" ca="1" si="29"/>
        <v>51517.600000000006</v>
      </c>
      <c r="G727" s="51"/>
      <c r="H727" s="51"/>
      <c r="I727" s="51"/>
      <c r="J727" s="51"/>
    </row>
    <row r="728" spans="1:10" s="33" customFormat="1" ht="13.5" customHeight="1" x14ac:dyDescent="0.2">
      <c r="A728" s="44">
        <v>40161504</v>
      </c>
      <c r="B728" s="45" t="str">
        <f t="shared" ca="1" si="28"/>
        <v>Filtros de aceite</v>
      </c>
      <c r="C728" s="44" t="s">
        <v>46</v>
      </c>
      <c r="D728" s="44">
        <v>10</v>
      </c>
      <c r="E728" s="47">
        <v>994.92</v>
      </c>
      <c r="F728" s="48">
        <f t="shared" ca="1" si="29"/>
        <v>9949.1999999999989</v>
      </c>
      <c r="G728" s="51"/>
      <c r="H728" s="51"/>
      <c r="I728" s="51"/>
      <c r="J728" s="51"/>
    </row>
    <row r="729" spans="1:10" s="33" customFormat="1" ht="13.5" customHeight="1" x14ac:dyDescent="0.2">
      <c r="A729" s="44">
        <v>40161513</v>
      </c>
      <c r="B729" s="45" t="str">
        <f t="shared" ca="1" si="28"/>
        <v>Filtros de combustible</v>
      </c>
      <c r="C729" s="44" t="s">
        <v>46</v>
      </c>
      <c r="D729" s="44">
        <v>10</v>
      </c>
      <c r="E729" s="47">
        <v>981.29</v>
      </c>
      <c r="F729" s="48">
        <f t="shared" ca="1" si="29"/>
        <v>9812.9</v>
      </c>
      <c r="G729" s="51"/>
      <c r="H729" s="51"/>
      <c r="I729" s="51"/>
      <c r="J729" s="51"/>
    </row>
    <row r="730" spans="1:10" s="33" customFormat="1" ht="13.5" customHeight="1" x14ac:dyDescent="0.2">
      <c r="A730" s="44">
        <v>40161505</v>
      </c>
      <c r="B730" s="45" t="str">
        <f t="shared" ca="1" si="28"/>
        <v>Filtros de aire</v>
      </c>
      <c r="C730" s="44" t="s">
        <v>46</v>
      </c>
      <c r="D730" s="44">
        <v>10</v>
      </c>
      <c r="E730" s="47">
        <v>1022.18</v>
      </c>
      <c r="F730" s="48">
        <f t="shared" ca="1" si="29"/>
        <v>10221.799999999999</v>
      </c>
      <c r="G730" s="51"/>
      <c r="H730" s="51"/>
      <c r="I730" s="51"/>
      <c r="J730" s="51"/>
    </row>
    <row r="731" spans="1:10" s="33" customFormat="1" ht="13.5" customHeight="1" x14ac:dyDescent="0.2">
      <c r="A731" s="44">
        <v>40161504</v>
      </c>
      <c r="B731" s="45" t="str">
        <f t="shared" ca="1" si="28"/>
        <v>Filtros de aceite</v>
      </c>
      <c r="C731" s="44" t="s">
        <v>46</v>
      </c>
      <c r="D731" s="44">
        <v>10</v>
      </c>
      <c r="E731" s="47">
        <v>1022.18</v>
      </c>
      <c r="F731" s="48">
        <f t="shared" ca="1" si="29"/>
        <v>10221.799999999999</v>
      </c>
      <c r="G731" s="51"/>
      <c r="H731" s="51"/>
      <c r="I731" s="51"/>
      <c r="J731" s="51"/>
    </row>
    <row r="732" spans="1:10" s="33" customFormat="1" ht="13.5" customHeight="1" x14ac:dyDescent="0.2">
      <c r="A732" s="44">
        <v>40161513</v>
      </c>
      <c r="B732" s="45" t="str">
        <f t="shared" ca="1" si="28"/>
        <v>Filtros de combustible</v>
      </c>
      <c r="C732" s="44" t="s">
        <v>46</v>
      </c>
      <c r="D732" s="44">
        <v>10</v>
      </c>
      <c r="E732" s="47">
        <v>1090.32</v>
      </c>
      <c r="F732" s="48">
        <f t="shared" ca="1" si="29"/>
        <v>10903.199999999999</v>
      </c>
      <c r="G732" s="51"/>
      <c r="H732" s="51"/>
      <c r="I732" s="51"/>
      <c r="J732" s="51"/>
    </row>
    <row r="733" spans="1:10" s="33" customFormat="1" ht="14.1" customHeight="1" x14ac:dyDescent="0.2">
      <c r="A733" s="51"/>
      <c r="B733" s="51"/>
      <c r="C733" s="51"/>
      <c r="D733" s="51"/>
      <c r="E733" s="49" t="s">
        <v>47</v>
      </c>
      <c r="F733" s="50">
        <f ca="1">SUM(Table329[MONTO TOTAL ESTIMADO])</f>
        <v>1189730.9800000002</v>
      </c>
      <c r="G733" s="51"/>
      <c r="H733" s="51" t="str">
        <f>C670</f>
        <v>Bienes</v>
      </c>
      <c r="I733" s="51" t="str">
        <f>E670</f>
        <v>Sí</v>
      </c>
      <c r="J733" s="51" t="str">
        <f>D670</f>
        <v>Compras Menores</v>
      </c>
    </row>
    <row r="734" spans="1:10" s="33" customFormat="1" ht="14.1" customHeight="1" thickBot="1" x14ac:dyDescent="0.3"/>
    <row r="735" spans="1:10" s="33" customFormat="1" ht="33.75" customHeight="1" thickBot="1" x14ac:dyDescent="0.25">
      <c r="A735" s="34" t="s">
        <v>18</v>
      </c>
      <c r="B735" s="34" t="s">
        <v>19</v>
      </c>
      <c r="C735" s="34" t="s">
        <v>20</v>
      </c>
      <c r="D735" s="34" t="s">
        <v>21</v>
      </c>
      <c r="E735" s="34" t="s">
        <v>22</v>
      </c>
      <c r="F735" s="34" t="s">
        <v>23</v>
      </c>
      <c r="G735" s="51"/>
      <c r="H735" s="51"/>
      <c r="I735" s="51"/>
      <c r="J735" s="51"/>
    </row>
    <row r="736" spans="1:10" s="33" customFormat="1" ht="13.5" customHeight="1" thickBot="1" x14ac:dyDescent="0.25">
      <c r="A736" s="35" t="s">
        <v>89</v>
      </c>
      <c r="B736" s="35" t="s">
        <v>57</v>
      </c>
      <c r="C736" s="35" t="s">
        <v>26</v>
      </c>
      <c r="D736" s="35" t="s">
        <v>51</v>
      </c>
      <c r="E736" s="35" t="s">
        <v>28</v>
      </c>
      <c r="F736" s="35"/>
      <c r="G736" s="51"/>
      <c r="H736" s="51"/>
      <c r="I736" s="51"/>
      <c r="J736" s="51"/>
    </row>
    <row r="737" spans="1:10" s="33" customFormat="1" ht="14.1" customHeight="1" thickBot="1" x14ac:dyDescent="0.25">
      <c r="A737" s="36" t="s">
        <v>29</v>
      </c>
      <c r="B737" s="37" t="s">
        <v>30</v>
      </c>
      <c r="C737" s="52">
        <v>45033</v>
      </c>
      <c r="D737" s="36" t="s">
        <v>31</v>
      </c>
      <c r="E737" s="37" t="s">
        <v>32</v>
      </c>
      <c r="F737" s="35" t="s">
        <v>33</v>
      </c>
      <c r="G737" s="51"/>
      <c r="H737" s="51"/>
      <c r="I737" s="51"/>
      <c r="J737" s="51"/>
    </row>
    <row r="738" spans="1:10" s="33" customFormat="1" ht="14.1" customHeight="1" thickBot="1" x14ac:dyDescent="0.25">
      <c r="A738" s="41"/>
      <c r="B738" s="37" t="s">
        <v>34</v>
      </c>
      <c r="C738" s="53">
        <f>IF(C737="","",IF(AND(MONTH(C737)&gt;=1,MONTH(C737)&lt;=3),1,IF(AND(MONTH(C737)&gt;=4,MONTH(C737)&lt;=6),2,IF(AND(MONTH(C737)&gt;=7,MONTH(C737)&lt;=9),3,4))))</f>
        <v>2</v>
      </c>
      <c r="D738" s="41"/>
      <c r="E738" s="37" t="s">
        <v>35</v>
      </c>
      <c r="F738" s="35" t="s">
        <v>36</v>
      </c>
      <c r="G738" s="51"/>
      <c r="H738" s="51"/>
      <c r="I738" s="51"/>
      <c r="J738" s="51"/>
    </row>
    <row r="739" spans="1:10" s="33" customFormat="1" ht="14.1" customHeight="1" thickBot="1" x14ac:dyDescent="0.25">
      <c r="A739" s="41"/>
      <c r="B739" s="37" t="s">
        <v>37</v>
      </c>
      <c r="C739" s="52">
        <v>45056</v>
      </c>
      <c r="D739" s="41"/>
      <c r="E739" s="37" t="s">
        <v>38</v>
      </c>
      <c r="F739" s="35" t="s">
        <v>36</v>
      </c>
      <c r="G739" s="51"/>
      <c r="H739" s="51"/>
      <c r="I739" s="51"/>
      <c r="J739" s="51"/>
    </row>
    <row r="740" spans="1:10" s="33" customFormat="1" ht="14.1" customHeight="1" thickBot="1" x14ac:dyDescent="0.25">
      <c r="A740" s="41"/>
      <c r="B740" s="37" t="s">
        <v>34</v>
      </c>
      <c r="C740" s="53">
        <f>IF(C739="","",IF(AND(MONTH(C739)&gt;=1,MONTH(C739)&lt;=3),1,IF(AND(MONTH(C739)&gt;=4,MONTH(C739)&lt;=6),2,IF(AND(MONTH(C739)&gt;=7,MONTH(C739)&lt;=9),3,4))))</f>
        <v>2</v>
      </c>
      <c r="D740" s="41"/>
      <c r="E740" s="37" t="s">
        <v>39</v>
      </c>
      <c r="F740" s="35" t="s">
        <v>36</v>
      </c>
      <c r="G740" s="51"/>
      <c r="H740" s="51"/>
      <c r="I740" s="51"/>
      <c r="J740" s="51"/>
    </row>
    <row r="741" spans="1:10" s="33" customFormat="1" ht="14.1" customHeight="1" thickBot="1" x14ac:dyDescent="0.25">
      <c r="A741" s="51"/>
      <c r="B741" s="51"/>
      <c r="C741" s="51"/>
      <c r="D741" s="51"/>
      <c r="E741" s="51"/>
      <c r="F741" s="51"/>
      <c r="G741" s="51"/>
      <c r="H741" s="51"/>
      <c r="I741" s="51"/>
      <c r="J741" s="51"/>
    </row>
    <row r="742" spans="1:10" s="33" customFormat="1" ht="14.1" customHeight="1" thickBot="1" x14ac:dyDescent="0.25">
      <c r="A742" s="43" t="s">
        <v>40</v>
      </c>
      <c r="B742" s="43" t="s">
        <v>41</v>
      </c>
      <c r="C742" s="43" t="s">
        <v>42</v>
      </c>
      <c r="D742" s="43" t="s">
        <v>43</v>
      </c>
      <c r="E742" s="43" t="s">
        <v>44</v>
      </c>
      <c r="F742" s="43" t="s">
        <v>45</v>
      </c>
      <c r="G742" s="51"/>
      <c r="H742" s="51"/>
      <c r="I742" s="51"/>
      <c r="J742" s="51"/>
    </row>
    <row r="743" spans="1:10" s="33" customFormat="1" ht="13.5" customHeight="1" x14ac:dyDescent="0.2">
      <c r="A743" s="60">
        <v>26111601</v>
      </c>
      <c r="B743" s="45" t="str">
        <f ca="1">IFERROR(INDEX(UNSPSCDes,MATCH(INDIRECT(ADDRESS(ROW(),COLUMN()-1,4)),UNSPSCCode,0)),"")</f>
        <v>Generadores diesel</v>
      </c>
      <c r="C743" s="44" t="s">
        <v>46</v>
      </c>
      <c r="D743" s="44">
        <v>1</v>
      </c>
      <c r="E743" s="47">
        <v>2500000</v>
      </c>
      <c r="F743" s="48">
        <f ca="1">INDIRECT(ADDRESS(ROW(),COLUMN()-2,4))*INDIRECT(ADDRESS(ROW(),COLUMN()-1,4))</f>
        <v>2500000</v>
      </c>
      <c r="G743" s="51"/>
      <c r="H743" s="51"/>
      <c r="I743" s="51"/>
      <c r="J743" s="51"/>
    </row>
    <row r="744" spans="1:10" s="33" customFormat="1" ht="14.1" customHeight="1" x14ac:dyDescent="0.2">
      <c r="A744" s="51"/>
      <c r="B744" s="51"/>
      <c r="C744" s="51"/>
      <c r="D744" s="51"/>
      <c r="E744" s="49" t="s">
        <v>47</v>
      </c>
      <c r="F744" s="50">
        <f ca="1">SUM(Table330[MONTO TOTAL ESTIMADO])</f>
        <v>2500000</v>
      </c>
      <c r="G744" s="51"/>
      <c r="H744" s="51" t="str">
        <f>C736</f>
        <v>Bienes</v>
      </c>
      <c r="I744" s="51" t="str">
        <f>E736</f>
        <v>No</v>
      </c>
      <c r="J744" s="51" t="str">
        <f>D736</f>
        <v>Comparacion de Precios</v>
      </c>
    </row>
    <row r="745" spans="1:10" s="33" customFormat="1" ht="14.1" customHeight="1" thickBot="1" x14ac:dyDescent="0.3"/>
    <row r="746" spans="1:10" s="33" customFormat="1" ht="33.75" customHeight="1" thickBot="1" x14ac:dyDescent="0.25">
      <c r="A746" s="34" t="s">
        <v>18</v>
      </c>
      <c r="B746" s="34" t="s">
        <v>19</v>
      </c>
      <c r="C746" s="34" t="s">
        <v>20</v>
      </c>
      <c r="D746" s="34" t="s">
        <v>21</v>
      </c>
      <c r="E746" s="34" t="s">
        <v>22</v>
      </c>
      <c r="F746" s="34" t="s">
        <v>23</v>
      </c>
      <c r="G746" s="51"/>
      <c r="H746" s="51"/>
      <c r="I746" s="51"/>
      <c r="J746" s="51"/>
    </row>
    <row r="747" spans="1:10" s="33" customFormat="1" ht="13.5" customHeight="1" thickBot="1" x14ac:dyDescent="0.25">
      <c r="A747" s="35" t="s">
        <v>90</v>
      </c>
      <c r="B747" s="35" t="s">
        <v>57</v>
      </c>
      <c r="C747" s="35" t="s">
        <v>26</v>
      </c>
      <c r="D747" s="35" t="s">
        <v>51</v>
      </c>
      <c r="E747" s="35" t="s">
        <v>28</v>
      </c>
      <c r="F747" s="35"/>
      <c r="G747" s="51"/>
      <c r="H747" s="51"/>
      <c r="I747" s="51"/>
      <c r="J747" s="51"/>
    </row>
    <row r="748" spans="1:10" s="33" customFormat="1" ht="14.1" customHeight="1" thickBot="1" x14ac:dyDescent="0.25">
      <c r="A748" s="36" t="s">
        <v>29</v>
      </c>
      <c r="B748" s="37" t="s">
        <v>30</v>
      </c>
      <c r="C748" s="52">
        <v>45026</v>
      </c>
      <c r="D748" s="36" t="s">
        <v>31</v>
      </c>
      <c r="E748" s="37" t="s">
        <v>32</v>
      </c>
      <c r="F748" s="35" t="s">
        <v>33</v>
      </c>
      <c r="G748" s="51"/>
      <c r="H748" s="51"/>
      <c r="I748" s="51"/>
      <c r="J748" s="51"/>
    </row>
    <row r="749" spans="1:10" s="33" customFormat="1" ht="14.1" customHeight="1" thickBot="1" x14ac:dyDescent="0.25">
      <c r="A749" s="41"/>
      <c r="B749" s="37" t="s">
        <v>34</v>
      </c>
      <c r="C749" s="53">
        <f>IF(C748="","",IF(AND(MONTH(C748)&gt;=1,MONTH(C748)&lt;=3),1,IF(AND(MONTH(C748)&gt;=4,MONTH(C748)&lt;=6),2,IF(AND(MONTH(C748)&gt;=7,MONTH(C748)&lt;=9),3,4))))</f>
        <v>2</v>
      </c>
      <c r="D749" s="41"/>
      <c r="E749" s="37" t="s">
        <v>35</v>
      </c>
      <c r="F749" s="35" t="s">
        <v>36</v>
      </c>
      <c r="G749" s="51"/>
      <c r="H749" s="51"/>
      <c r="I749" s="51"/>
      <c r="J749" s="51"/>
    </row>
    <row r="750" spans="1:10" s="33" customFormat="1" ht="14.1" customHeight="1" thickBot="1" x14ac:dyDescent="0.25">
      <c r="A750" s="41"/>
      <c r="B750" s="37" t="s">
        <v>37</v>
      </c>
      <c r="C750" s="52">
        <v>45037</v>
      </c>
      <c r="D750" s="41"/>
      <c r="E750" s="37" t="s">
        <v>38</v>
      </c>
      <c r="F750" s="35" t="s">
        <v>36</v>
      </c>
      <c r="G750" s="51"/>
      <c r="H750" s="51"/>
      <c r="I750" s="51"/>
      <c r="J750" s="51"/>
    </row>
    <row r="751" spans="1:10" s="33" customFormat="1" ht="14.1" customHeight="1" thickBot="1" x14ac:dyDescent="0.25">
      <c r="A751" s="41"/>
      <c r="B751" s="37" t="s">
        <v>34</v>
      </c>
      <c r="C751" s="53">
        <f>IF(C750="","",IF(AND(MONTH(C750)&gt;=1,MONTH(C750)&lt;=3),1,IF(AND(MONTH(C750)&gt;=4,MONTH(C750)&lt;=6),2,IF(AND(MONTH(C750)&gt;=7,MONTH(C750)&lt;=9),3,4))))</f>
        <v>2</v>
      </c>
      <c r="D751" s="41"/>
      <c r="E751" s="37" t="s">
        <v>39</v>
      </c>
      <c r="F751" s="35" t="s">
        <v>36</v>
      </c>
      <c r="G751" s="51"/>
      <c r="H751" s="51"/>
      <c r="I751" s="51"/>
      <c r="J751" s="51"/>
    </row>
    <row r="752" spans="1:10" s="33" customFormat="1" ht="14.1" customHeight="1" thickBot="1" x14ac:dyDescent="0.25">
      <c r="A752" s="51"/>
      <c r="B752" s="51"/>
      <c r="C752" s="51"/>
      <c r="D752" s="51"/>
      <c r="E752" s="51"/>
      <c r="F752" s="51"/>
      <c r="G752" s="51"/>
      <c r="H752" s="51"/>
      <c r="I752" s="51"/>
      <c r="J752" s="51"/>
    </row>
    <row r="753" spans="1:10" s="33" customFormat="1" ht="14.1" customHeight="1" thickBot="1" x14ac:dyDescent="0.25">
      <c r="A753" s="43" t="s">
        <v>40</v>
      </c>
      <c r="B753" s="43" t="s">
        <v>41</v>
      </c>
      <c r="C753" s="43" t="s">
        <v>42</v>
      </c>
      <c r="D753" s="43" t="s">
        <v>43</v>
      </c>
      <c r="E753" s="43" t="s">
        <v>44</v>
      </c>
      <c r="F753" s="43" t="s">
        <v>45</v>
      </c>
      <c r="G753" s="51"/>
      <c r="H753" s="51"/>
      <c r="I753" s="51"/>
      <c r="J753" s="51"/>
    </row>
    <row r="754" spans="1:10" s="33" customFormat="1" ht="13.5" customHeight="1" x14ac:dyDescent="0.2">
      <c r="A754" s="60">
        <v>55121715</v>
      </c>
      <c r="B754" s="45" t="str">
        <f t="shared" ref="B754:B760" ca="1" si="30">IFERROR(INDEX(UNSPSCDes,MATCH(INDIRECT(ADDRESS(ROW(),COLUMN()-1,4)),UNSPSCCode,0)),"")</f>
        <v>Banderas o accesorios</v>
      </c>
      <c r="C754" s="44" t="s">
        <v>46</v>
      </c>
      <c r="D754" s="44">
        <v>60</v>
      </c>
      <c r="E754" s="47">
        <v>3220</v>
      </c>
      <c r="F754" s="48">
        <f t="shared" ref="F754:F760" ca="1" si="31">INDIRECT(ADDRESS(ROW(),COLUMN()-2,4))*INDIRECT(ADDRESS(ROW(),COLUMN()-1,4))</f>
        <v>193200</v>
      </c>
      <c r="G754" s="51"/>
      <c r="H754" s="51"/>
      <c r="I754" s="51"/>
      <c r="J754" s="51"/>
    </row>
    <row r="755" spans="1:10" s="33" customFormat="1" ht="13.5" customHeight="1" x14ac:dyDescent="0.2">
      <c r="A755" s="60">
        <v>55121715</v>
      </c>
      <c r="B755" s="45" t="str">
        <f t="shared" ca="1" si="30"/>
        <v>Banderas o accesorios</v>
      </c>
      <c r="C755" s="44" t="s">
        <v>46</v>
      </c>
      <c r="D755" s="44">
        <v>30</v>
      </c>
      <c r="E755" s="47">
        <v>6325</v>
      </c>
      <c r="F755" s="48">
        <f t="shared" ca="1" si="31"/>
        <v>189750</v>
      </c>
      <c r="G755" s="51"/>
      <c r="H755" s="51"/>
      <c r="I755" s="51"/>
      <c r="J755" s="51"/>
    </row>
    <row r="756" spans="1:10" s="33" customFormat="1" ht="13.5" customHeight="1" x14ac:dyDescent="0.2">
      <c r="A756" s="60">
        <v>55121715</v>
      </c>
      <c r="B756" s="45" t="str">
        <f t="shared" ca="1" si="30"/>
        <v>Banderas o accesorios</v>
      </c>
      <c r="C756" s="44" t="s">
        <v>46</v>
      </c>
      <c r="D756" s="44">
        <v>30</v>
      </c>
      <c r="E756" s="47">
        <v>30590</v>
      </c>
      <c r="F756" s="48">
        <f t="shared" ca="1" si="31"/>
        <v>917700</v>
      </c>
      <c r="G756" s="51"/>
      <c r="H756" s="51"/>
      <c r="I756" s="51"/>
      <c r="J756" s="51"/>
    </row>
    <row r="757" spans="1:10" s="33" customFormat="1" ht="13.5" customHeight="1" x14ac:dyDescent="0.2">
      <c r="A757" s="60">
        <v>55121715</v>
      </c>
      <c r="B757" s="45" t="str">
        <f t="shared" ca="1" si="30"/>
        <v>Banderas o accesorios</v>
      </c>
      <c r="C757" s="44" t="s">
        <v>46</v>
      </c>
      <c r="D757" s="44">
        <v>60</v>
      </c>
      <c r="E757" s="47">
        <v>6441.15</v>
      </c>
      <c r="F757" s="48">
        <f t="shared" ca="1" si="31"/>
        <v>386469</v>
      </c>
      <c r="G757" s="51"/>
      <c r="H757" s="51"/>
      <c r="I757" s="51"/>
      <c r="J757" s="51"/>
    </row>
    <row r="758" spans="1:10" s="33" customFormat="1" ht="13.5" customHeight="1" x14ac:dyDescent="0.2">
      <c r="A758" s="60">
        <v>55121715</v>
      </c>
      <c r="B758" s="45" t="str">
        <f t="shared" ca="1" si="30"/>
        <v>Banderas o accesorios</v>
      </c>
      <c r="C758" s="44" t="s">
        <v>46</v>
      </c>
      <c r="D758" s="44">
        <v>30</v>
      </c>
      <c r="E758" s="47">
        <v>9395.5</v>
      </c>
      <c r="F758" s="48">
        <f t="shared" ca="1" si="31"/>
        <v>281865</v>
      </c>
      <c r="G758" s="51"/>
      <c r="H758" s="51"/>
      <c r="I758" s="51"/>
      <c r="J758" s="51"/>
    </row>
    <row r="759" spans="1:10" s="33" customFormat="1" ht="13.5" customHeight="1" x14ac:dyDescent="0.2">
      <c r="A759" s="60">
        <v>55121715</v>
      </c>
      <c r="B759" s="45" t="str">
        <f t="shared" ca="1" si="30"/>
        <v>Banderas o accesorios</v>
      </c>
      <c r="C759" s="44" t="s">
        <v>46</v>
      </c>
      <c r="D759" s="44">
        <v>50</v>
      </c>
      <c r="E759" s="47">
        <v>8274.25</v>
      </c>
      <c r="F759" s="48">
        <f t="shared" ca="1" si="31"/>
        <v>413712.5</v>
      </c>
      <c r="G759" s="51"/>
      <c r="H759" s="51"/>
      <c r="I759" s="51"/>
      <c r="J759" s="51"/>
    </row>
    <row r="760" spans="1:10" s="33" customFormat="1" ht="13.5" customHeight="1" x14ac:dyDescent="0.2">
      <c r="A760" s="60">
        <v>55121715</v>
      </c>
      <c r="B760" s="45" t="str">
        <f t="shared" ca="1" si="30"/>
        <v>Banderas o accesorios</v>
      </c>
      <c r="C760" s="44" t="s">
        <v>46</v>
      </c>
      <c r="D760" s="44">
        <v>30</v>
      </c>
      <c r="E760" s="47">
        <v>9430</v>
      </c>
      <c r="F760" s="48">
        <f t="shared" ca="1" si="31"/>
        <v>282900</v>
      </c>
      <c r="G760" s="51"/>
      <c r="H760" s="51"/>
      <c r="I760" s="51"/>
      <c r="J760" s="51"/>
    </row>
    <row r="761" spans="1:10" s="33" customFormat="1" ht="14.1" customHeight="1" x14ac:dyDescent="0.2">
      <c r="A761" s="51"/>
      <c r="B761" s="51"/>
      <c r="C761" s="51"/>
      <c r="D761" s="51"/>
      <c r="E761" s="49" t="s">
        <v>47</v>
      </c>
      <c r="F761" s="50">
        <f ca="1">SUM(Table331[MONTO TOTAL ESTIMADO])</f>
        <v>2665596.5</v>
      </c>
      <c r="G761" s="51"/>
      <c r="H761" s="51" t="str">
        <f>C747</f>
        <v>Bienes</v>
      </c>
      <c r="I761" s="51" t="str">
        <f>E747</f>
        <v>No</v>
      </c>
      <c r="J761" s="51" t="str">
        <f>D747</f>
        <v>Comparacion de Precios</v>
      </c>
    </row>
    <row r="762" spans="1:10" s="33" customFormat="1" ht="14.1" customHeight="1" thickBot="1" x14ac:dyDescent="0.3"/>
    <row r="763" spans="1:10" s="33" customFormat="1" ht="33.75" customHeight="1" thickBot="1" x14ac:dyDescent="0.25">
      <c r="A763" s="34" t="s">
        <v>18</v>
      </c>
      <c r="B763" s="34" t="s">
        <v>19</v>
      </c>
      <c r="C763" s="34" t="s">
        <v>20</v>
      </c>
      <c r="D763" s="34" t="s">
        <v>21</v>
      </c>
      <c r="E763" s="34" t="s">
        <v>22</v>
      </c>
      <c r="F763" s="34" t="s">
        <v>23</v>
      </c>
      <c r="G763" s="51"/>
      <c r="H763" s="51"/>
      <c r="I763" s="51"/>
      <c r="J763" s="51"/>
    </row>
    <row r="764" spans="1:10" s="33" customFormat="1" ht="13.5" customHeight="1" thickBot="1" x14ac:dyDescent="0.25">
      <c r="A764" s="35" t="s">
        <v>91</v>
      </c>
      <c r="B764" s="35" t="s">
        <v>92</v>
      </c>
      <c r="C764" s="35" t="s">
        <v>50</v>
      </c>
      <c r="D764" s="35" t="s">
        <v>77</v>
      </c>
      <c r="E764" s="35" t="s">
        <v>54</v>
      </c>
      <c r="F764" s="35"/>
      <c r="G764" s="51"/>
      <c r="H764" s="51"/>
      <c r="I764" s="51"/>
      <c r="J764" s="51"/>
    </row>
    <row r="765" spans="1:10" s="33" customFormat="1" ht="14.1" customHeight="1" thickBot="1" x14ac:dyDescent="0.25">
      <c r="A765" s="36" t="s">
        <v>29</v>
      </c>
      <c r="B765" s="37" t="s">
        <v>30</v>
      </c>
      <c r="C765" s="52">
        <v>44963</v>
      </c>
      <c r="D765" s="36" t="s">
        <v>31</v>
      </c>
      <c r="E765" s="37" t="s">
        <v>32</v>
      </c>
      <c r="F765" s="35" t="s">
        <v>33</v>
      </c>
      <c r="G765" s="51"/>
      <c r="H765" s="51"/>
      <c r="I765" s="51"/>
      <c r="J765" s="51"/>
    </row>
    <row r="766" spans="1:10" s="33" customFormat="1" ht="14.1" customHeight="1" thickBot="1" x14ac:dyDescent="0.25">
      <c r="A766" s="41"/>
      <c r="B766" s="37" t="s">
        <v>34</v>
      </c>
      <c r="C766" s="53">
        <f>IF(C765="","",IF(AND(MONTH(C765)&gt;=1,MONTH(C765)&lt;=3),1,IF(AND(MONTH(C765)&gt;=4,MONTH(C765)&lt;=6),2,IF(AND(MONTH(C765)&gt;=7,MONTH(C765)&lt;=9),3,4))))</f>
        <v>1</v>
      </c>
      <c r="D766" s="41"/>
      <c r="E766" s="37" t="s">
        <v>35</v>
      </c>
      <c r="F766" s="35" t="s">
        <v>36</v>
      </c>
      <c r="G766" s="51"/>
      <c r="H766" s="51"/>
      <c r="I766" s="51"/>
      <c r="J766" s="51"/>
    </row>
    <row r="767" spans="1:10" s="33" customFormat="1" ht="14.1" customHeight="1" thickBot="1" x14ac:dyDescent="0.25">
      <c r="A767" s="41"/>
      <c r="B767" s="37" t="s">
        <v>37</v>
      </c>
      <c r="C767" s="52">
        <v>44963</v>
      </c>
      <c r="D767" s="41"/>
      <c r="E767" s="37" t="s">
        <v>38</v>
      </c>
      <c r="F767" s="35" t="s">
        <v>36</v>
      </c>
      <c r="G767" s="51"/>
      <c r="H767" s="51"/>
      <c r="I767" s="51"/>
      <c r="J767" s="51"/>
    </row>
    <row r="768" spans="1:10" s="33" customFormat="1" ht="14.1" customHeight="1" thickBot="1" x14ac:dyDescent="0.25">
      <c r="A768" s="41"/>
      <c r="B768" s="37" t="s">
        <v>34</v>
      </c>
      <c r="C768" s="53">
        <f>IF(C767="","",IF(AND(MONTH(C767)&gt;=1,MONTH(C767)&lt;=3),1,IF(AND(MONTH(C767)&gt;=4,MONTH(C767)&lt;=6),2,IF(AND(MONTH(C767)&gt;=7,MONTH(C767)&lt;=9),3,4))))</f>
        <v>1</v>
      </c>
      <c r="D768" s="41"/>
      <c r="E768" s="37" t="s">
        <v>39</v>
      </c>
      <c r="F768" s="35" t="s">
        <v>36</v>
      </c>
      <c r="G768" s="51"/>
      <c r="H768" s="51"/>
      <c r="I768" s="51"/>
      <c r="J768" s="51"/>
    </row>
    <row r="769" spans="1:10" s="33" customFormat="1" ht="14.1" customHeight="1" thickBot="1" x14ac:dyDescent="0.25">
      <c r="A769" s="51"/>
      <c r="B769" s="51"/>
      <c r="C769" s="51"/>
      <c r="D769" s="51"/>
      <c r="E769" s="51"/>
      <c r="F769" s="51"/>
      <c r="G769" s="51"/>
      <c r="H769" s="51"/>
      <c r="I769" s="51"/>
      <c r="J769" s="51"/>
    </row>
    <row r="770" spans="1:10" s="33" customFormat="1" ht="14.1" customHeight="1" thickBot="1" x14ac:dyDescent="0.25">
      <c r="A770" s="43" t="s">
        <v>40</v>
      </c>
      <c r="B770" s="43" t="s">
        <v>41</v>
      </c>
      <c r="C770" s="43" t="s">
        <v>42</v>
      </c>
      <c r="D770" s="43" t="s">
        <v>43</v>
      </c>
      <c r="E770" s="43" t="s">
        <v>44</v>
      </c>
      <c r="F770" s="43" t="s">
        <v>45</v>
      </c>
      <c r="G770" s="51"/>
      <c r="H770" s="51"/>
      <c r="I770" s="51"/>
      <c r="J770" s="51"/>
    </row>
    <row r="771" spans="1:10" s="33" customFormat="1" ht="13.5" customHeight="1" x14ac:dyDescent="0.2">
      <c r="A771" s="44">
        <v>55101519</v>
      </c>
      <c r="B771" s="45" t="str">
        <f ca="1">IFERROR(INDEX(UNSPSCDes,MATCH(INDIRECT(ADDRESS(ROW(),COLUMN()-1,4)),UNSPSCCode,0)),"")</f>
        <v>Publicaciones periódicas</v>
      </c>
      <c r="C771" s="44" t="s">
        <v>46</v>
      </c>
      <c r="D771" s="44">
        <v>2</v>
      </c>
      <c r="E771" s="47">
        <v>100000</v>
      </c>
      <c r="F771" s="48">
        <f ca="1">INDIRECT(ADDRESS(ROW(),COLUMN()-2,4))*INDIRECT(ADDRESS(ROW(),COLUMN()-1,4))</f>
        <v>200000</v>
      </c>
      <c r="G771" s="51"/>
      <c r="H771" s="51"/>
      <c r="I771" s="51"/>
      <c r="J771" s="51"/>
    </row>
    <row r="772" spans="1:10" s="33" customFormat="1" ht="14.1" customHeight="1" x14ac:dyDescent="0.2">
      <c r="A772" s="51"/>
      <c r="B772" s="51"/>
      <c r="C772" s="51"/>
      <c r="D772" s="51"/>
      <c r="E772" s="49" t="s">
        <v>47</v>
      </c>
      <c r="F772" s="50">
        <f ca="1">SUM(Table332[MONTO TOTAL ESTIMADO])</f>
        <v>200000</v>
      </c>
      <c r="G772" s="51"/>
      <c r="H772" s="51" t="str">
        <f>C764</f>
        <v>Servicios</v>
      </c>
      <c r="I772" s="51" t="str">
        <f>E764</f>
        <v>Sí</v>
      </c>
      <c r="J772" s="51" t="str">
        <f>D764</f>
        <v>Compras por debajo del Umbral</v>
      </c>
    </row>
    <row r="773" spans="1:10" s="33" customFormat="1" ht="14.1" customHeight="1" thickBot="1" x14ac:dyDescent="0.3"/>
    <row r="774" spans="1:10" s="33" customFormat="1" ht="33.75" customHeight="1" thickBot="1" x14ac:dyDescent="0.25">
      <c r="A774" s="34" t="s">
        <v>18</v>
      </c>
      <c r="B774" s="34" t="s">
        <v>19</v>
      </c>
      <c r="C774" s="34" t="s">
        <v>20</v>
      </c>
      <c r="D774" s="34" t="s">
        <v>21</v>
      </c>
      <c r="E774" s="34" t="s">
        <v>22</v>
      </c>
      <c r="F774" s="34" t="s">
        <v>23</v>
      </c>
      <c r="G774" s="51"/>
      <c r="H774" s="51"/>
      <c r="I774" s="51"/>
      <c r="J774" s="51"/>
    </row>
    <row r="775" spans="1:10" s="33" customFormat="1" ht="13.5" customHeight="1" thickBot="1" x14ac:dyDescent="0.25">
      <c r="A775" s="35" t="s">
        <v>93</v>
      </c>
      <c r="B775" s="35" t="s">
        <v>57</v>
      </c>
      <c r="C775" s="35" t="s">
        <v>50</v>
      </c>
      <c r="D775" s="35" t="s">
        <v>77</v>
      </c>
      <c r="E775" s="35" t="s">
        <v>54</v>
      </c>
      <c r="F775" s="35"/>
      <c r="G775" s="51"/>
      <c r="H775" s="51"/>
      <c r="I775" s="51"/>
      <c r="J775" s="51"/>
    </row>
    <row r="776" spans="1:10" s="33" customFormat="1" ht="14.1" customHeight="1" thickBot="1" x14ac:dyDescent="0.25">
      <c r="A776" s="36" t="s">
        <v>29</v>
      </c>
      <c r="B776" s="37" t="s">
        <v>30</v>
      </c>
      <c r="C776" s="52">
        <v>45250</v>
      </c>
      <c r="D776" s="36" t="s">
        <v>31</v>
      </c>
      <c r="E776" s="37" t="s">
        <v>32</v>
      </c>
      <c r="F776" s="35" t="s">
        <v>33</v>
      </c>
      <c r="G776" s="51"/>
      <c r="H776" s="51"/>
      <c r="I776" s="51"/>
      <c r="J776" s="51"/>
    </row>
    <row r="777" spans="1:10" s="33" customFormat="1" ht="14.1" customHeight="1" thickBot="1" x14ac:dyDescent="0.25">
      <c r="A777" s="41"/>
      <c r="B777" s="37" t="s">
        <v>34</v>
      </c>
      <c r="C777" s="53">
        <f>IF(C776="","",IF(AND(MONTH(C776)&gt;=1,MONTH(C776)&lt;=3),1,IF(AND(MONTH(C776)&gt;=4,MONTH(C776)&lt;=6),2,IF(AND(MONTH(C776)&gt;=7,MONTH(C776)&lt;=9),3,4))))</f>
        <v>4</v>
      </c>
      <c r="D777" s="41"/>
      <c r="E777" s="37" t="s">
        <v>35</v>
      </c>
      <c r="F777" s="35" t="s">
        <v>36</v>
      </c>
      <c r="G777" s="51"/>
      <c r="H777" s="51"/>
      <c r="I777" s="51"/>
      <c r="J777" s="51"/>
    </row>
    <row r="778" spans="1:10" s="33" customFormat="1" ht="14.1" customHeight="1" thickBot="1" x14ac:dyDescent="0.25">
      <c r="A778" s="41"/>
      <c r="B778" s="37" t="s">
        <v>37</v>
      </c>
      <c r="C778" s="52">
        <v>45250</v>
      </c>
      <c r="D778" s="41"/>
      <c r="E778" s="37" t="s">
        <v>38</v>
      </c>
      <c r="F778" s="35" t="s">
        <v>36</v>
      </c>
      <c r="G778" s="51"/>
      <c r="H778" s="51"/>
      <c r="I778" s="51"/>
      <c r="J778" s="51"/>
    </row>
    <row r="779" spans="1:10" s="33" customFormat="1" ht="14.1" customHeight="1" thickBot="1" x14ac:dyDescent="0.25">
      <c r="A779" s="41"/>
      <c r="B779" s="37" t="s">
        <v>34</v>
      </c>
      <c r="C779" s="53">
        <f>IF(C778="","",IF(AND(MONTH(C778)&gt;=1,MONTH(C778)&lt;=3),1,IF(AND(MONTH(C778)&gt;=4,MONTH(C778)&lt;=6),2,IF(AND(MONTH(C778)&gt;=7,MONTH(C778)&lt;=9),3,4))))</f>
        <v>4</v>
      </c>
      <c r="D779" s="41"/>
      <c r="E779" s="37" t="s">
        <v>39</v>
      </c>
      <c r="F779" s="35" t="s">
        <v>36</v>
      </c>
      <c r="G779" s="51"/>
      <c r="H779" s="51"/>
      <c r="I779" s="51"/>
      <c r="J779" s="51"/>
    </row>
    <row r="780" spans="1:10" s="33" customFormat="1" ht="14.1" customHeight="1" thickBot="1" x14ac:dyDescent="0.25">
      <c r="A780" s="51"/>
      <c r="B780" s="51"/>
      <c r="C780" s="51"/>
      <c r="D780" s="51"/>
      <c r="E780" s="51"/>
      <c r="F780" s="51"/>
      <c r="G780" s="51"/>
      <c r="H780" s="51"/>
      <c r="I780" s="51"/>
      <c r="J780" s="51"/>
    </row>
    <row r="781" spans="1:10" s="33" customFormat="1" ht="14.1" customHeight="1" thickBot="1" x14ac:dyDescent="0.25">
      <c r="A781" s="43" t="s">
        <v>40</v>
      </c>
      <c r="B781" s="43" t="s">
        <v>41</v>
      </c>
      <c r="C781" s="43" t="s">
        <v>42</v>
      </c>
      <c r="D781" s="43" t="s">
        <v>43</v>
      </c>
      <c r="E781" s="43" t="s">
        <v>44</v>
      </c>
      <c r="F781" s="43" t="s">
        <v>45</v>
      </c>
      <c r="G781" s="51"/>
      <c r="H781" s="51"/>
      <c r="I781" s="51"/>
      <c r="J781" s="51"/>
    </row>
    <row r="782" spans="1:10" s="33" customFormat="1" ht="13.5" customHeight="1" x14ac:dyDescent="0.2">
      <c r="A782" s="44">
        <v>55101519</v>
      </c>
      <c r="B782" s="45" t="str">
        <f ca="1">IFERROR(INDEX(UNSPSCDes,MATCH(INDIRECT(ADDRESS(ROW(),COLUMN()-1,4)),UNSPSCCode,0)),"")</f>
        <v>Publicaciones periódicas</v>
      </c>
      <c r="C782" s="44" t="s">
        <v>46</v>
      </c>
      <c r="D782" s="44">
        <v>2</v>
      </c>
      <c r="E782" s="47">
        <v>100000</v>
      </c>
      <c r="F782" s="48">
        <f ca="1">INDIRECT(ADDRESS(ROW(),COLUMN()-2,4))*INDIRECT(ADDRESS(ROW(),COLUMN()-1,4))</f>
        <v>200000</v>
      </c>
      <c r="G782" s="51"/>
      <c r="H782" s="51"/>
      <c r="I782" s="51"/>
      <c r="J782" s="51"/>
    </row>
    <row r="783" spans="1:10" s="33" customFormat="1" ht="14.1" customHeight="1" x14ac:dyDescent="0.2">
      <c r="A783" s="51"/>
      <c r="B783" s="51"/>
      <c r="C783" s="51"/>
      <c r="D783" s="51"/>
      <c r="E783" s="49" t="s">
        <v>47</v>
      </c>
      <c r="F783" s="50">
        <f ca="1">SUM(Table333[MONTO TOTAL ESTIMADO])</f>
        <v>200000</v>
      </c>
      <c r="G783" s="51"/>
      <c r="H783" s="51" t="str">
        <f>C775</f>
        <v>Servicios</v>
      </c>
      <c r="I783" s="51" t="str">
        <f>E775</f>
        <v>Sí</v>
      </c>
      <c r="J783" s="51" t="str">
        <f>D775</f>
        <v>Compras por debajo del Umbral</v>
      </c>
    </row>
    <row r="784" spans="1:10" s="33" customFormat="1" ht="14.1" customHeight="1" thickBot="1" x14ac:dyDescent="0.3"/>
    <row r="785" spans="1:10" s="33" customFormat="1" ht="33.75" customHeight="1" thickBot="1" x14ac:dyDescent="0.25">
      <c r="A785" s="34" t="s">
        <v>18</v>
      </c>
      <c r="B785" s="34" t="s">
        <v>19</v>
      </c>
      <c r="C785" s="34" t="s">
        <v>20</v>
      </c>
      <c r="D785" s="34" t="s">
        <v>21</v>
      </c>
      <c r="E785" s="34" t="s">
        <v>22</v>
      </c>
      <c r="F785" s="34" t="s">
        <v>23</v>
      </c>
      <c r="G785" s="51"/>
      <c r="H785" s="51"/>
      <c r="I785" s="51"/>
      <c r="J785" s="51"/>
    </row>
    <row r="786" spans="1:10" s="33" customFormat="1" ht="13.5" customHeight="1" thickBot="1" x14ac:dyDescent="0.25">
      <c r="A786" s="35" t="s">
        <v>94</v>
      </c>
      <c r="B786" s="35" t="s">
        <v>57</v>
      </c>
      <c r="C786" s="35" t="s">
        <v>26</v>
      </c>
      <c r="D786" s="35" t="s">
        <v>77</v>
      </c>
      <c r="E786" s="35" t="s">
        <v>54</v>
      </c>
      <c r="F786" s="35"/>
      <c r="G786" s="51"/>
      <c r="H786" s="51"/>
      <c r="I786" s="51"/>
      <c r="J786" s="51"/>
    </row>
    <row r="787" spans="1:10" s="33" customFormat="1" ht="14.1" customHeight="1" thickBot="1" x14ac:dyDescent="0.25">
      <c r="A787" s="36" t="s">
        <v>29</v>
      </c>
      <c r="B787" s="37" t="s">
        <v>30</v>
      </c>
      <c r="C787" s="52">
        <v>45036</v>
      </c>
      <c r="D787" s="36" t="s">
        <v>31</v>
      </c>
      <c r="E787" s="37" t="s">
        <v>32</v>
      </c>
      <c r="F787" s="35" t="s">
        <v>33</v>
      </c>
      <c r="G787" s="51"/>
      <c r="H787" s="51"/>
      <c r="I787" s="51"/>
      <c r="J787" s="51"/>
    </row>
    <row r="788" spans="1:10" s="33" customFormat="1" ht="14.1" customHeight="1" thickBot="1" x14ac:dyDescent="0.25">
      <c r="A788" s="41"/>
      <c r="B788" s="37" t="s">
        <v>34</v>
      </c>
      <c r="C788" s="53">
        <f>IF(C787="","",IF(AND(MONTH(C787)&gt;=1,MONTH(C787)&lt;=3),1,IF(AND(MONTH(C787)&gt;=4,MONTH(C787)&lt;=6),2,IF(AND(MONTH(C787)&gt;=7,MONTH(C787)&lt;=9),3,4))))</f>
        <v>2</v>
      </c>
      <c r="D788" s="41"/>
      <c r="E788" s="37" t="s">
        <v>35</v>
      </c>
      <c r="F788" s="35" t="s">
        <v>36</v>
      </c>
      <c r="G788" s="51"/>
      <c r="H788" s="51"/>
      <c r="I788" s="51"/>
      <c r="J788" s="51"/>
    </row>
    <row r="789" spans="1:10" s="33" customFormat="1" ht="14.1" customHeight="1" thickBot="1" x14ac:dyDescent="0.25">
      <c r="A789" s="41"/>
      <c r="B789" s="37" t="s">
        <v>37</v>
      </c>
      <c r="C789" s="52">
        <v>45037</v>
      </c>
      <c r="D789" s="41"/>
      <c r="E789" s="37" t="s">
        <v>38</v>
      </c>
      <c r="F789" s="35" t="s">
        <v>36</v>
      </c>
      <c r="G789" s="51"/>
      <c r="H789" s="51"/>
      <c r="I789" s="51"/>
      <c r="J789" s="51"/>
    </row>
    <row r="790" spans="1:10" s="33" customFormat="1" ht="14.1" customHeight="1" thickBot="1" x14ac:dyDescent="0.25">
      <c r="A790" s="41"/>
      <c r="B790" s="37" t="s">
        <v>34</v>
      </c>
      <c r="C790" s="53">
        <f>IF(C789="","",IF(AND(MONTH(C789)&gt;=1,MONTH(C789)&lt;=3),1,IF(AND(MONTH(C789)&gt;=4,MONTH(C789)&lt;=6),2,IF(AND(MONTH(C789)&gt;=7,MONTH(C789)&lt;=9),3,4))))</f>
        <v>2</v>
      </c>
      <c r="D790" s="41"/>
      <c r="E790" s="37" t="s">
        <v>39</v>
      </c>
      <c r="F790" s="35" t="s">
        <v>36</v>
      </c>
      <c r="G790" s="51"/>
      <c r="H790" s="51"/>
      <c r="I790" s="51"/>
      <c r="J790" s="51"/>
    </row>
    <row r="791" spans="1:10" s="33" customFormat="1" ht="14.1" customHeight="1" thickBot="1" x14ac:dyDescent="0.25">
      <c r="A791" s="51"/>
      <c r="B791" s="51"/>
      <c r="C791" s="51"/>
      <c r="D791" s="51"/>
      <c r="E791" s="51"/>
      <c r="F791" s="51"/>
      <c r="G791" s="51"/>
      <c r="H791" s="51"/>
      <c r="I791" s="51"/>
      <c r="J791" s="51"/>
    </row>
    <row r="792" spans="1:10" s="33" customFormat="1" ht="14.1" customHeight="1" thickBot="1" x14ac:dyDescent="0.25">
      <c r="A792" s="43" t="s">
        <v>40</v>
      </c>
      <c r="B792" s="43" t="s">
        <v>41</v>
      </c>
      <c r="C792" s="43" t="s">
        <v>42</v>
      </c>
      <c r="D792" s="43" t="s">
        <v>43</v>
      </c>
      <c r="E792" s="43" t="s">
        <v>44</v>
      </c>
      <c r="F792" s="43" t="s">
        <v>45</v>
      </c>
      <c r="G792" s="51"/>
      <c r="H792" s="51"/>
      <c r="I792" s="51"/>
      <c r="J792" s="51"/>
    </row>
    <row r="793" spans="1:10" s="33" customFormat="1" ht="13.5" customHeight="1" x14ac:dyDescent="0.2">
      <c r="A793" s="44">
        <v>60101606</v>
      </c>
      <c r="B793" s="45" t="str">
        <f ca="1">IFERROR(INDEX(UNSPSCDes,MATCH(INDIRECT(ADDRESS(ROW(),COLUMN()-1,4)),UNSPSCCode,0)),"")</f>
        <v>Diplomas</v>
      </c>
      <c r="C793" s="44" t="s">
        <v>46</v>
      </c>
      <c r="D793" s="44">
        <v>250</v>
      </c>
      <c r="E793" s="47">
        <v>275</v>
      </c>
      <c r="F793" s="48">
        <f ca="1">INDIRECT(ADDRESS(ROW(),COLUMN()-2,4))*INDIRECT(ADDRESS(ROW(),COLUMN()-1,4))</f>
        <v>68750</v>
      </c>
      <c r="G793" s="51"/>
      <c r="H793" s="51"/>
      <c r="I793" s="51"/>
      <c r="J793" s="51"/>
    </row>
    <row r="794" spans="1:10" s="33" customFormat="1" ht="13.5" customHeight="1" x14ac:dyDescent="0.2">
      <c r="A794" s="44">
        <v>82121503</v>
      </c>
      <c r="B794" s="45" t="str">
        <f ca="1">IFERROR(INDEX(UNSPSCDes,MATCH(INDIRECT(ADDRESS(ROW(),COLUMN()-1,4)),UNSPSCCode,0)),"")</f>
        <v>Impresión digital</v>
      </c>
      <c r="C794" s="44" t="s">
        <v>46</v>
      </c>
      <c r="D794" s="44">
        <v>100</v>
      </c>
      <c r="E794" s="47">
        <v>750</v>
      </c>
      <c r="F794" s="48">
        <f ca="1">INDIRECT(ADDRESS(ROW(),COLUMN()-2,4))*INDIRECT(ADDRESS(ROW(),COLUMN()-1,4))</f>
        <v>75000</v>
      </c>
      <c r="G794" s="51"/>
      <c r="H794" s="51"/>
      <c r="I794" s="51"/>
      <c r="J794" s="51"/>
    </row>
    <row r="795" spans="1:10" s="33" customFormat="1" ht="13.5" customHeight="1" x14ac:dyDescent="0.2">
      <c r="A795" s="44">
        <v>82121503</v>
      </c>
      <c r="B795" s="45" t="str">
        <f ca="1">IFERROR(INDEX(UNSPSCDes,MATCH(INDIRECT(ADDRESS(ROW(),COLUMN()-1,4)),UNSPSCCode,0)),"")</f>
        <v>Impresión digital</v>
      </c>
      <c r="C795" s="44" t="s">
        <v>46</v>
      </c>
      <c r="D795" s="44">
        <v>50</v>
      </c>
      <c r="E795" s="47">
        <v>550</v>
      </c>
      <c r="F795" s="48">
        <f ca="1">INDIRECT(ADDRESS(ROW(),COLUMN()-2,4))*INDIRECT(ADDRESS(ROW(),COLUMN()-1,4))</f>
        <v>27500</v>
      </c>
      <c r="G795" s="51"/>
      <c r="H795" s="51"/>
      <c r="I795" s="51"/>
      <c r="J795" s="51"/>
    </row>
    <row r="796" spans="1:10" s="33" customFormat="1" ht="13.5" customHeight="1" x14ac:dyDescent="0.2">
      <c r="A796" s="44">
        <v>82121503</v>
      </c>
      <c r="B796" s="45" t="str">
        <f ca="1">IFERROR(INDEX(UNSPSCDes,MATCH(INDIRECT(ADDRESS(ROW(),COLUMN()-1,4)),UNSPSCCode,0)),"")</f>
        <v>Impresión digital</v>
      </c>
      <c r="C796" s="44" t="s">
        <v>46</v>
      </c>
      <c r="D796" s="44">
        <v>30</v>
      </c>
      <c r="E796" s="47">
        <v>650</v>
      </c>
      <c r="F796" s="48">
        <f ca="1">INDIRECT(ADDRESS(ROW(),COLUMN()-2,4))*INDIRECT(ADDRESS(ROW(),COLUMN()-1,4))</f>
        <v>19500</v>
      </c>
      <c r="G796" s="51"/>
      <c r="H796" s="51"/>
      <c r="I796" s="51"/>
      <c r="J796" s="51"/>
    </row>
    <row r="797" spans="1:10" s="33" customFormat="1" ht="14.1" customHeight="1" x14ac:dyDescent="0.2">
      <c r="A797" s="51"/>
      <c r="B797" s="51"/>
      <c r="C797" s="51"/>
      <c r="D797" s="51"/>
      <c r="E797" s="49" t="s">
        <v>47</v>
      </c>
      <c r="F797" s="50">
        <f ca="1">SUM(Table334[MONTO TOTAL ESTIMADO])</f>
        <v>190750</v>
      </c>
      <c r="G797" s="51"/>
      <c r="H797" s="51" t="str">
        <f>C786</f>
        <v>Bienes</v>
      </c>
      <c r="I797" s="51" t="str">
        <f>E786</f>
        <v>Sí</v>
      </c>
      <c r="J797" s="51" t="str">
        <f>D786</f>
        <v>Compras por debajo del Umbral</v>
      </c>
    </row>
    <row r="798" spans="1:10" s="33" customFormat="1" ht="14.1" customHeight="1" thickBot="1" x14ac:dyDescent="0.3"/>
    <row r="799" spans="1:10" s="33" customFormat="1" ht="33.75" customHeight="1" thickBot="1" x14ac:dyDescent="0.25">
      <c r="A799" s="34" t="s">
        <v>18</v>
      </c>
      <c r="B799" s="34" t="s">
        <v>19</v>
      </c>
      <c r="C799" s="34" t="s">
        <v>20</v>
      </c>
      <c r="D799" s="34" t="s">
        <v>21</v>
      </c>
      <c r="E799" s="34" t="s">
        <v>22</v>
      </c>
      <c r="F799" s="34" t="s">
        <v>23</v>
      </c>
      <c r="G799" s="51"/>
      <c r="H799" s="51"/>
      <c r="I799" s="51"/>
      <c r="J799" s="51"/>
    </row>
    <row r="800" spans="1:10" s="33" customFormat="1" ht="13.5" customHeight="1" thickBot="1" x14ac:dyDescent="0.25">
      <c r="A800" s="35" t="s">
        <v>94</v>
      </c>
      <c r="B800" s="35" t="s">
        <v>57</v>
      </c>
      <c r="C800" s="35" t="s">
        <v>26</v>
      </c>
      <c r="D800" s="35" t="s">
        <v>77</v>
      </c>
      <c r="E800" s="35" t="s">
        <v>54</v>
      </c>
      <c r="F800" s="35"/>
      <c r="G800" s="51"/>
      <c r="H800" s="51"/>
      <c r="I800" s="51"/>
      <c r="J800" s="51"/>
    </row>
    <row r="801" spans="1:10" s="33" customFormat="1" ht="14.1" customHeight="1" thickBot="1" x14ac:dyDescent="0.25">
      <c r="A801" s="36" t="s">
        <v>29</v>
      </c>
      <c r="B801" s="37" t="s">
        <v>30</v>
      </c>
      <c r="C801" s="52">
        <v>45219</v>
      </c>
      <c r="D801" s="36" t="s">
        <v>31</v>
      </c>
      <c r="E801" s="37" t="s">
        <v>32</v>
      </c>
      <c r="F801" s="35" t="s">
        <v>33</v>
      </c>
      <c r="G801" s="51"/>
      <c r="H801" s="51"/>
      <c r="I801" s="51"/>
      <c r="J801" s="51"/>
    </row>
    <row r="802" spans="1:10" s="33" customFormat="1" ht="14.1" customHeight="1" thickBot="1" x14ac:dyDescent="0.25">
      <c r="A802" s="41"/>
      <c r="B802" s="37" t="s">
        <v>34</v>
      </c>
      <c r="C802" s="53">
        <f>IF(C801="","",IF(AND(MONTH(C801)&gt;=1,MONTH(C801)&lt;=3),1,IF(AND(MONTH(C801)&gt;=4,MONTH(C801)&lt;=6),2,IF(AND(MONTH(C801)&gt;=7,MONTH(C801)&lt;=9),3,4))))</f>
        <v>4</v>
      </c>
      <c r="D802" s="41"/>
      <c r="E802" s="37" t="s">
        <v>35</v>
      </c>
      <c r="F802" s="35" t="s">
        <v>36</v>
      </c>
      <c r="G802" s="51"/>
      <c r="H802" s="51"/>
      <c r="I802" s="51"/>
      <c r="J802" s="51"/>
    </row>
    <row r="803" spans="1:10" s="33" customFormat="1" ht="14.1" customHeight="1" thickBot="1" x14ac:dyDescent="0.25">
      <c r="A803" s="41"/>
      <c r="B803" s="37" t="s">
        <v>37</v>
      </c>
      <c r="C803" s="52">
        <v>45219</v>
      </c>
      <c r="D803" s="41"/>
      <c r="E803" s="37" t="s">
        <v>38</v>
      </c>
      <c r="F803" s="35" t="s">
        <v>36</v>
      </c>
      <c r="G803" s="51"/>
      <c r="H803" s="51"/>
      <c r="I803" s="51"/>
      <c r="J803" s="51"/>
    </row>
    <row r="804" spans="1:10" s="33" customFormat="1" ht="14.1" customHeight="1" thickBot="1" x14ac:dyDescent="0.25">
      <c r="A804" s="41"/>
      <c r="B804" s="37" t="s">
        <v>34</v>
      </c>
      <c r="C804" s="53">
        <f>IF(C803="","",IF(AND(MONTH(C803)&gt;=1,MONTH(C803)&lt;=3),1,IF(AND(MONTH(C803)&gt;=4,MONTH(C803)&lt;=6),2,IF(AND(MONTH(C803)&gt;=7,MONTH(C803)&lt;=9),3,4))))</f>
        <v>4</v>
      </c>
      <c r="D804" s="41"/>
      <c r="E804" s="37" t="s">
        <v>39</v>
      </c>
      <c r="F804" s="35" t="s">
        <v>36</v>
      </c>
      <c r="G804" s="51"/>
      <c r="H804" s="51"/>
      <c r="I804" s="51"/>
      <c r="J804" s="51"/>
    </row>
    <row r="805" spans="1:10" s="33" customFormat="1" ht="14.1" customHeight="1" thickBot="1" x14ac:dyDescent="0.25">
      <c r="A805" s="51"/>
      <c r="B805" s="51"/>
      <c r="C805" s="51"/>
      <c r="D805" s="51"/>
      <c r="E805" s="51"/>
      <c r="F805" s="51"/>
      <c r="G805" s="51"/>
      <c r="H805" s="51"/>
      <c r="I805" s="51"/>
      <c r="J805" s="51"/>
    </row>
    <row r="806" spans="1:10" s="33" customFormat="1" ht="14.1" customHeight="1" thickBot="1" x14ac:dyDescent="0.25">
      <c r="A806" s="43" t="s">
        <v>40</v>
      </c>
      <c r="B806" s="43" t="s">
        <v>41</v>
      </c>
      <c r="C806" s="43" t="s">
        <v>42</v>
      </c>
      <c r="D806" s="43" t="s">
        <v>43</v>
      </c>
      <c r="E806" s="43" t="s">
        <v>44</v>
      </c>
      <c r="F806" s="43" t="s">
        <v>45</v>
      </c>
      <c r="G806" s="51"/>
      <c r="H806" s="51"/>
      <c r="I806" s="51"/>
      <c r="J806" s="51"/>
    </row>
    <row r="807" spans="1:10" s="33" customFormat="1" ht="14.1" customHeight="1" x14ac:dyDescent="0.2">
      <c r="A807" s="44">
        <v>60101606</v>
      </c>
      <c r="B807" s="45" t="str">
        <f ca="1">IFERROR(INDEX(UNSPSCDes,MATCH(INDIRECT(ADDRESS(ROW(),COLUMN()-1,4)),UNSPSCCode,0)),"")</f>
        <v>Diplomas</v>
      </c>
      <c r="C807" s="44" t="s">
        <v>46</v>
      </c>
      <c r="D807" s="44">
        <v>250</v>
      </c>
      <c r="E807" s="47">
        <v>275</v>
      </c>
      <c r="F807" s="48">
        <f ca="1">INDIRECT(ADDRESS(ROW(),COLUMN()-2,4))*INDIRECT(ADDRESS(ROW(),COLUMN()-1,4))</f>
        <v>68750</v>
      </c>
      <c r="G807" s="51"/>
      <c r="H807" s="51"/>
      <c r="I807" s="51"/>
      <c r="J807" s="51"/>
    </row>
    <row r="808" spans="1:10" s="33" customFormat="1" ht="13.5" customHeight="1" x14ac:dyDescent="0.2">
      <c r="A808" s="44">
        <v>82121503</v>
      </c>
      <c r="B808" s="45" t="str">
        <f ca="1">IFERROR(INDEX(UNSPSCDes,MATCH(INDIRECT(ADDRESS(ROW(),COLUMN()-1,4)),UNSPSCCode,0)),"")</f>
        <v>Impresión digital</v>
      </c>
      <c r="C808" s="44" t="s">
        <v>46</v>
      </c>
      <c r="D808" s="44">
        <v>100</v>
      </c>
      <c r="E808" s="47">
        <v>750</v>
      </c>
      <c r="F808" s="48">
        <f ca="1">INDIRECT(ADDRESS(ROW(),COLUMN()-2,4))*INDIRECT(ADDRESS(ROW(),COLUMN()-1,4))</f>
        <v>75000</v>
      </c>
      <c r="G808" s="51"/>
      <c r="H808" s="51"/>
      <c r="I808" s="51"/>
      <c r="J808" s="51"/>
    </row>
    <row r="809" spans="1:10" s="33" customFormat="1" ht="13.5" customHeight="1" x14ac:dyDescent="0.2">
      <c r="A809" s="44">
        <v>82121503</v>
      </c>
      <c r="B809" s="45" t="str">
        <f ca="1">IFERROR(INDEX(UNSPSCDes,MATCH(INDIRECT(ADDRESS(ROW(),COLUMN()-1,4)),UNSPSCCode,0)),"")</f>
        <v>Impresión digital</v>
      </c>
      <c r="C809" s="44" t="s">
        <v>46</v>
      </c>
      <c r="D809" s="44">
        <v>50</v>
      </c>
      <c r="E809" s="47">
        <v>550</v>
      </c>
      <c r="F809" s="48">
        <f ca="1">INDIRECT(ADDRESS(ROW(),COLUMN()-2,4))*INDIRECT(ADDRESS(ROW(),COLUMN()-1,4))</f>
        <v>27500</v>
      </c>
      <c r="G809" s="51"/>
      <c r="H809" s="51"/>
      <c r="I809" s="51"/>
      <c r="J809" s="51"/>
    </row>
    <row r="810" spans="1:10" s="33" customFormat="1" ht="13.5" customHeight="1" x14ac:dyDescent="0.2">
      <c r="A810" s="44">
        <v>82121503</v>
      </c>
      <c r="B810" s="45" t="str">
        <f ca="1">IFERROR(INDEX(UNSPSCDes,MATCH(INDIRECT(ADDRESS(ROW(),COLUMN()-1,4)),UNSPSCCode,0)),"")</f>
        <v>Impresión digital</v>
      </c>
      <c r="C810" s="44" t="s">
        <v>46</v>
      </c>
      <c r="D810" s="44">
        <v>30</v>
      </c>
      <c r="E810" s="47">
        <v>650</v>
      </c>
      <c r="F810" s="48">
        <f ca="1">INDIRECT(ADDRESS(ROW(),COLUMN()-2,4))*INDIRECT(ADDRESS(ROW(),COLUMN()-1,4))</f>
        <v>19500</v>
      </c>
      <c r="G810" s="51"/>
      <c r="H810" s="51"/>
      <c r="I810" s="51"/>
      <c r="J810" s="51"/>
    </row>
    <row r="811" spans="1:10" s="33" customFormat="1" ht="14.1" customHeight="1" x14ac:dyDescent="0.2">
      <c r="A811" s="51"/>
      <c r="B811" s="51"/>
      <c r="C811" s="51"/>
      <c r="D811" s="51"/>
      <c r="E811" s="49" t="s">
        <v>47</v>
      </c>
      <c r="F811" s="50">
        <f ca="1">SUM(Table335[MONTO TOTAL ESTIMADO])</f>
        <v>190750</v>
      </c>
      <c r="G811" s="51"/>
      <c r="H811" s="51" t="str">
        <f>C800</f>
        <v>Bienes</v>
      </c>
      <c r="I811" s="51" t="str">
        <f>E800</f>
        <v>Sí</v>
      </c>
      <c r="J811" s="51" t="str">
        <f>D800</f>
        <v>Compras por debajo del Umbral</v>
      </c>
    </row>
    <row r="812" spans="1:10" s="33" customFormat="1" ht="14.1" customHeight="1" thickBot="1" x14ac:dyDescent="0.3"/>
    <row r="813" spans="1:10" s="33" customFormat="1" ht="33.75" customHeight="1" thickBot="1" x14ac:dyDescent="0.25">
      <c r="A813" s="34" t="s">
        <v>18</v>
      </c>
      <c r="B813" s="34" t="s">
        <v>19</v>
      </c>
      <c r="C813" s="34" t="s">
        <v>20</v>
      </c>
      <c r="D813" s="34" t="s">
        <v>21</v>
      </c>
      <c r="E813" s="34" t="s">
        <v>22</v>
      </c>
      <c r="F813" s="34" t="s">
        <v>23</v>
      </c>
      <c r="G813" s="51"/>
      <c r="H813" s="51"/>
      <c r="I813" s="51"/>
      <c r="J813" s="51"/>
    </row>
    <row r="814" spans="1:10" s="33" customFormat="1" ht="13.5" customHeight="1" thickBot="1" x14ac:dyDescent="0.25">
      <c r="A814" s="35" t="s">
        <v>95</v>
      </c>
      <c r="B814" s="35" t="s">
        <v>57</v>
      </c>
      <c r="C814" s="35" t="s">
        <v>26</v>
      </c>
      <c r="D814" s="35" t="s">
        <v>58</v>
      </c>
      <c r="E814" s="35" t="s">
        <v>54</v>
      </c>
      <c r="F814" s="35"/>
      <c r="G814" s="51"/>
      <c r="H814" s="51"/>
      <c r="I814" s="51"/>
      <c r="J814" s="51"/>
    </row>
    <row r="815" spans="1:10" s="33" customFormat="1" ht="14.1" customHeight="1" thickBot="1" x14ac:dyDescent="0.25">
      <c r="A815" s="36" t="s">
        <v>29</v>
      </c>
      <c r="B815" s="37" t="s">
        <v>30</v>
      </c>
      <c r="C815" s="52">
        <v>45159</v>
      </c>
      <c r="D815" s="36" t="s">
        <v>31</v>
      </c>
      <c r="E815" s="37" t="s">
        <v>32</v>
      </c>
      <c r="F815" s="35" t="s">
        <v>33</v>
      </c>
      <c r="G815" s="51"/>
      <c r="H815" s="51"/>
      <c r="I815" s="51"/>
      <c r="J815" s="51"/>
    </row>
    <row r="816" spans="1:10" s="33" customFormat="1" ht="14.1" customHeight="1" thickBot="1" x14ac:dyDescent="0.25">
      <c r="A816" s="41"/>
      <c r="B816" s="37" t="s">
        <v>34</v>
      </c>
      <c r="C816" s="53">
        <f>IF(C815="","",IF(AND(MONTH(C815)&gt;=1,MONTH(C815)&lt;=3),1,IF(AND(MONTH(C815)&gt;=4,MONTH(C815)&lt;=6),2,IF(AND(MONTH(C815)&gt;=7,MONTH(C815)&lt;=9),3,4))))</f>
        <v>3</v>
      </c>
      <c r="D816" s="41"/>
      <c r="E816" s="37" t="s">
        <v>35</v>
      </c>
      <c r="F816" s="35" t="s">
        <v>36</v>
      </c>
      <c r="G816" s="51"/>
      <c r="H816" s="51"/>
      <c r="I816" s="51"/>
      <c r="J816" s="51"/>
    </row>
    <row r="817" spans="1:10" s="33" customFormat="1" ht="14.1" customHeight="1" thickBot="1" x14ac:dyDescent="0.25">
      <c r="A817" s="41"/>
      <c r="B817" s="37" t="s">
        <v>37</v>
      </c>
      <c r="C817" s="52">
        <v>45162</v>
      </c>
      <c r="D817" s="41"/>
      <c r="E817" s="37" t="s">
        <v>38</v>
      </c>
      <c r="F817" s="35" t="s">
        <v>36</v>
      </c>
      <c r="G817" s="51"/>
      <c r="H817" s="51"/>
      <c r="I817" s="51"/>
      <c r="J817" s="51"/>
    </row>
    <row r="818" spans="1:10" s="33" customFormat="1" ht="14.1" customHeight="1" thickBot="1" x14ac:dyDescent="0.25">
      <c r="A818" s="41"/>
      <c r="B818" s="37" t="s">
        <v>34</v>
      </c>
      <c r="C818" s="53">
        <f>IF(C817="","",IF(AND(MONTH(C817)&gt;=1,MONTH(C817)&lt;=3),1,IF(AND(MONTH(C817)&gt;=4,MONTH(C817)&lt;=6),2,IF(AND(MONTH(C817)&gt;=7,MONTH(C817)&lt;=9),3,4))))</f>
        <v>3</v>
      </c>
      <c r="D818" s="41"/>
      <c r="E818" s="37" t="s">
        <v>39</v>
      </c>
      <c r="F818" s="35" t="s">
        <v>36</v>
      </c>
      <c r="G818" s="51"/>
      <c r="H818" s="51"/>
      <c r="I818" s="51"/>
      <c r="J818" s="51"/>
    </row>
    <row r="819" spans="1:10" s="33" customFormat="1" ht="14.1" customHeight="1" thickBot="1" x14ac:dyDescent="0.25">
      <c r="A819" s="51"/>
      <c r="B819" s="51"/>
      <c r="C819" s="51"/>
      <c r="D819" s="51"/>
      <c r="E819" s="51"/>
      <c r="F819" s="51"/>
      <c r="G819" s="51"/>
      <c r="H819" s="51"/>
      <c r="I819" s="51"/>
      <c r="J819" s="51"/>
    </row>
    <row r="820" spans="1:10" s="33" customFormat="1" ht="14.1" customHeight="1" thickBot="1" x14ac:dyDescent="0.25">
      <c r="A820" s="43" t="s">
        <v>40</v>
      </c>
      <c r="B820" s="43" t="s">
        <v>41</v>
      </c>
      <c r="C820" s="43" t="s">
        <v>42</v>
      </c>
      <c r="D820" s="43" t="s">
        <v>43</v>
      </c>
      <c r="E820" s="43" t="s">
        <v>44</v>
      </c>
      <c r="F820" s="43" t="s">
        <v>45</v>
      </c>
      <c r="G820" s="51"/>
      <c r="H820" s="51"/>
      <c r="I820" s="51"/>
      <c r="J820" s="51"/>
    </row>
    <row r="821" spans="1:10" s="33" customFormat="1" ht="13.5" customHeight="1" x14ac:dyDescent="0.2">
      <c r="A821" s="44">
        <v>52121505</v>
      </c>
      <c r="B821" s="45" t="str">
        <f t="shared" ref="B821:B827" ca="1" si="32">IFERROR(INDEX(UNSPSCDes,MATCH(INDIRECT(ADDRESS(ROW(),COLUMN()-1,4)),UNSPSCCode,0)),"")</f>
        <v>Almohadas</v>
      </c>
      <c r="C821" s="44" t="s">
        <v>46</v>
      </c>
      <c r="D821" s="44">
        <v>200</v>
      </c>
      <c r="E821" s="47">
        <v>473.75</v>
      </c>
      <c r="F821" s="48">
        <f t="shared" ref="F821:F827" ca="1" si="33">INDIRECT(ADDRESS(ROW(),COLUMN()-2,4))*INDIRECT(ADDRESS(ROW(),COLUMN()-1,4))</f>
        <v>94750</v>
      </c>
      <c r="G821" s="51"/>
      <c r="H821" s="51"/>
      <c r="I821" s="51"/>
      <c r="J821" s="51"/>
    </row>
    <row r="822" spans="1:10" s="33" customFormat="1" ht="13.5" customHeight="1" x14ac:dyDescent="0.2">
      <c r="A822" s="44">
        <v>52121501</v>
      </c>
      <c r="B822" s="45" t="str">
        <f t="shared" ca="1" si="32"/>
        <v>Colchas</v>
      </c>
      <c r="C822" s="44" t="s">
        <v>46</v>
      </c>
      <c r="D822" s="44">
        <v>200</v>
      </c>
      <c r="E822" s="47">
        <v>1500</v>
      </c>
      <c r="F822" s="48">
        <f t="shared" ca="1" si="33"/>
        <v>300000</v>
      </c>
      <c r="G822" s="51"/>
      <c r="H822" s="51"/>
      <c r="I822" s="51"/>
      <c r="J822" s="51"/>
    </row>
    <row r="823" spans="1:10" s="33" customFormat="1" ht="13.5" customHeight="1" x14ac:dyDescent="0.2">
      <c r="A823" s="44">
        <v>52121509</v>
      </c>
      <c r="B823" s="45" t="str">
        <f t="shared" ca="1" si="32"/>
        <v>Sábanas</v>
      </c>
      <c r="C823" s="44" t="s">
        <v>46</v>
      </c>
      <c r="D823" s="44">
        <v>300</v>
      </c>
      <c r="E823" s="47">
        <v>1500</v>
      </c>
      <c r="F823" s="48">
        <f t="shared" ca="1" si="33"/>
        <v>450000</v>
      </c>
      <c r="G823" s="51"/>
      <c r="H823" s="51"/>
      <c r="I823" s="51"/>
      <c r="J823" s="51"/>
    </row>
    <row r="824" spans="1:10" s="33" customFormat="1" ht="13.5" customHeight="1" x14ac:dyDescent="0.2">
      <c r="A824" s="44">
        <v>52121508</v>
      </c>
      <c r="B824" s="45" t="str">
        <f t="shared" ca="1" si="32"/>
        <v>Cobijas</v>
      </c>
      <c r="C824" s="44" t="s">
        <v>46</v>
      </c>
      <c r="D824" s="44">
        <v>200</v>
      </c>
      <c r="E824" s="47">
        <v>398</v>
      </c>
      <c r="F824" s="48">
        <f t="shared" ca="1" si="33"/>
        <v>79600</v>
      </c>
      <c r="G824" s="51"/>
      <c r="H824" s="51"/>
      <c r="I824" s="51"/>
      <c r="J824" s="51"/>
    </row>
    <row r="825" spans="1:10" s="33" customFormat="1" ht="13.5" customHeight="1" x14ac:dyDescent="0.2">
      <c r="A825" s="44">
        <v>52121512</v>
      </c>
      <c r="B825" s="45" t="str">
        <f t="shared" ca="1" si="32"/>
        <v>Fundas de almohada</v>
      </c>
      <c r="C825" s="44" t="s">
        <v>46</v>
      </c>
      <c r="D825" s="44">
        <v>200</v>
      </c>
      <c r="E825" s="47">
        <v>399.25</v>
      </c>
      <c r="F825" s="48">
        <f t="shared" ca="1" si="33"/>
        <v>79850</v>
      </c>
      <c r="G825" s="51"/>
      <c r="H825" s="51"/>
      <c r="I825" s="51"/>
      <c r="J825" s="51"/>
    </row>
    <row r="826" spans="1:10" s="33" customFormat="1" ht="13.5" customHeight="1" x14ac:dyDescent="0.2">
      <c r="A826" s="44">
        <v>52121701</v>
      </c>
      <c r="B826" s="45" t="str">
        <f t="shared" ca="1" si="32"/>
        <v>Toallas de baño</v>
      </c>
      <c r="C826" s="44" t="s">
        <v>46</v>
      </c>
      <c r="D826" s="44">
        <v>450</v>
      </c>
      <c r="E826" s="47">
        <v>950</v>
      </c>
      <c r="F826" s="48">
        <f t="shared" ca="1" si="33"/>
        <v>427500</v>
      </c>
      <c r="G826" s="51"/>
      <c r="H826" s="51"/>
      <c r="I826" s="51"/>
      <c r="J826" s="51"/>
    </row>
    <row r="827" spans="1:10" s="33" customFormat="1" ht="13.5" customHeight="1" x14ac:dyDescent="0.2">
      <c r="A827" s="44">
        <v>49121508</v>
      </c>
      <c r="B827" s="45" t="str">
        <f t="shared" ca="1" si="32"/>
        <v>Mosquiteros</v>
      </c>
      <c r="C827" s="44" t="s">
        <v>46</v>
      </c>
      <c r="D827" s="44">
        <v>200</v>
      </c>
      <c r="E827" s="47">
        <v>488.75</v>
      </c>
      <c r="F827" s="48">
        <f t="shared" ca="1" si="33"/>
        <v>97750</v>
      </c>
      <c r="G827" s="51"/>
      <c r="H827" s="51"/>
      <c r="I827" s="51"/>
      <c r="J827" s="51"/>
    </row>
    <row r="828" spans="1:10" s="33" customFormat="1" ht="14.1" customHeight="1" x14ac:dyDescent="0.2">
      <c r="A828" s="51"/>
      <c r="B828" s="51"/>
      <c r="C828" s="51"/>
      <c r="D828" s="51"/>
      <c r="E828" s="49" t="s">
        <v>47</v>
      </c>
      <c r="F828" s="50">
        <f ca="1">SUM(Table336[MONTO TOTAL ESTIMADO])</f>
        <v>1529450</v>
      </c>
      <c r="G828" s="51"/>
      <c r="H828" s="51" t="str">
        <f>C814</f>
        <v>Bienes</v>
      </c>
      <c r="I828" s="51" t="str">
        <f>E814</f>
        <v>Sí</v>
      </c>
      <c r="J828" s="51" t="str">
        <f>D814</f>
        <v>Compras Menores</v>
      </c>
    </row>
    <row r="829" spans="1:10" s="33" customFormat="1" ht="14.1" customHeight="1" thickBot="1" x14ac:dyDescent="0.3"/>
    <row r="830" spans="1:10" s="33" customFormat="1" ht="33.75" customHeight="1" thickBot="1" x14ac:dyDescent="0.25">
      <c r="A830" s="34" t="s">
        <v>18</v>
      </c>
      <c r="B830" s="34" t="s">
        <v>19</v>
      </c>
      <c r="C830" s="34" t="s">
        <v>20</v>
      </c>
      <c r="D830" s="34" t="s">
        <v>21</v>
      </c>
      <c r="E830" s="34" t="s">
        <v>22</v>
      </c>
      <c r="F830" s="34" t="s">
        <v>23</v>
      </c>
      <c r="G830" s="51"/>
      <c r="H830" s="51"/>
      <c r="I830" s="51"/>
      <c r="J830" s="51"/>
    </row>
    <row r="831" spans="1:10" s="33" customFormat="1" ht="13.5" customHeight="1" thickBot="1" x14ac:dyDescent="0.25">
      <c r="A831" s="35" t="s">
        <v>96</v>
      </c>
      <c r="B831" s="35" t="s">
        <v>57</v>
      </c>
      <c r="C831" s="35" t="s">
        <v>26</v>
      </c>
      <c r="D831" s="35" t="s">
        <v>58</v>
      </c>
      <c r="E831" s="35" t="s">
        <v>54</v>
      </c>
      <c r="F831" s="35"/>
      <c r="G831" s="51"/>
      <c r="H831" s="51"/>
      <c r="I831" s="51"/>
      <c r="J831" s="51"/>
    </row>
    <row r="832" spans="1:10" s="33" customFormat="1" ht="14.1" customHeight="1" thickBot="1" x14ac:dyDescent="0.25">
      <c r="A832" s="36" t="s">
        <v>29</v>
      </c>
      <c r="B832" s="37" t="s">
        <v>30</v>
      </c>
      <c r="C832" s="52">
        <v>45117</v>
      </c>
      <c r="D832" s="36" t="s">
        <v>31</v>
      </c>
      <c r="E832" s="37" t="s">
        <v>32</v>
      </c>
      <c r="F832" s="35" t="s">
        <v>33</v>
      </c>
      <c r="G832" s="51"/>
      <c r="H832" s="51"/>
      <c r="I832" s="51"/>
      <c r="J832" s="51"/>
    </row>
    <row r="833" spans="1:10" s="33" customFormat="1" ht="14.1" customHeight="1" thickBot="1" x14ac:dyDescent="0.25">
      <c r="A833" s="41"/>
      <c r="B833" s="37" t="s">
        <v>34</v>
      </c>
      <c r="C833" s="53">
        <f>IF(C832="","",IF(AND(MONTH(C832)&gt;=1,MONTH(C832)&lt;=3),1,IF(AND(MONTH(C832)&gt;=4,MONTH(C832)&lt;=6),2,IF(AND(MONTH(C832)&gt;=7,MONTH(C832)&lt;=9),3,4))))</f>
        <v>3</v>
      </c>
      <c r="D833" s="41"/>
      <c r="E833" s="37" t="s">
        <v>35</v>
      </c>
      <c r="F833" s="35" t="s">
        <v>36</v>
      </c>
      <c r="G833" s="51"/>
      <c r="H833" s="51"/>
      <c r="I833" s="51"/>
      <c r="J833" s="51"/>
    </row>
    <row r="834" spans="1:10" s="33" customFormat="1" ht="14.1" customHeight="1" thickBot="1" x14ac:dyDescent="0.25">
      <c r="A834" s="41"/>
      <c r="B834" s="37" t="s">
        <v>37</v>
      </c>
      <c r="C834" s="52">
        <v>45121</v>
      </c>
      <c r="D834" s="41"/>
      <c r="E834" s="37" t="s">
        <v>38</v>
      </c>
      <c r="F834" s="35" t="s">
        <v>36</v>
      </c>
      <c r="G834" s="51"/>
      <c r="H834" s="51"/>
      <c r="I834" s="51"/>
      <c r="J834" s="51"/>
    </row>
    <row r="835" spans="1:10" s="33" customFormat="1" ht="14.1" customHeight="1" thickBot="1" x14ac:dyDescent="0.25">
      <c r="A835" s="41"/>
      <c r="B835" s="37" t="s">
        <v>34</v>
      </c>
      <c r="C835" s="53">
        <f>IF(C834="","",IF(AND(MONTH(C834)&gt;=1,MONTH(C834)&lt;=3),1,IF(AND(MONTH(C834)&gt;=4,MONTH(C834)&lt;=6),2,IF(AND(MONTH(C834)&gt;=7,MONTH(C834)&lt;=9),3,4))))</f>
        <v>3</v>
      </c>
      <c r="D835" s="41"/>
      <c r="E835" s="37" t="s">
        <v>39</v>
      </c>
      <c r="F835" s="35" t="s">
        <v>36</v>
      </c>
      <c r="G835" s="51"/>
      <c r="H835" s="51"/>
      <c r="I835" s="51"/>
      <c r="J835" s="51"/>
    </row>
    <row r="836" spans="1:10" s="33" customFormat="1" ht="14.1" customHeight="1" thickBot="1" x14ac:dyDescent="0.25">
      <c r="A836" s="51"/>
      <c r="B836" s="51"/>
      <c r="C836" s="51"/>
      <c r="D836" s="51"/>
      <c r="E836" s="51"/>
      <c r="F836" s="51"/>
      <c r="G836" s="51"/>
      <c r="H836" s="51"/>
      <c r="I836" s="51"/>
      <c r="J836" s="51"/>
    </row>
    <row r="837" spans="1:10" s="33" customFormat="1" ht="14.1" customHeight="1" thickBot="1" x14ac:dyDescent="0.25">
      <c r="A837" s="43" t="s">
        <v>40</v>
      </c>
      <c r="B837" s="43" t="s">
        <v>41</v>
      </c>
      <c r="C837" s="43" t="s">
        <v>42</v>
      </c>
      <c r="D837" s="43" t="s">
        <v>43</v>
      </c>
      <c r="E837" s="43" t="s">
        <v>44</v>
      </c>
      <c r="F837" s="43" t="s">
        <v>45</v>
      </c>
      <c r="G837" s="51"/>
      <c r="H837" s="51"/>
      <c r="I837" s="51"/>
      <c r="J837" s="51"/>
    </row>
    <row r="838" spans="1:10" s="33" customFormat="1" ht="14.1" customHeight="1" x14ac:dyDescent="0.2">
      <c r="A838" s="44">
        <v>52141539</v>
      </c>
      <c r="B838" s="45" t="str">
        <f t="shared" ref="B838:B862" ca="1" si="34">IFERROR(INDEX(UNSPSCDes,MATCH(INDIRECT(ADDRESS(ROW(),COLUMN()-1,4)),UNSPSCCode,0)),"")</f>
        <v>Máquinas para hacer té para uso doméstico</v>
      </c>
      <c r="C838" s="44" t="str">
        <f>IFERROR(VLOOKUP("UD",'[2]Informacion '!P:Q,2,FALSE),"")</f>
        <v>Unidad</v>
      </c>
      <c r="D838" s="44">
        <v>6</v>
      </c>
      <c r="E838" s="47">
        <v>1600</v>
      </c>
      <c r="F838" s="48">
        <f t="shared" ref="F838:F862" ca="1" si="35">INDIRECT(ADDRESS(ROW(),COLUMN()-2,4))*INDIRECT(ADDRESS(ROW(),COLUMN()-1,4))</f>
        <v>9600</v>
      </c>
      <c r="G838" s="51"/>
      <c r="H838" s="51"/>
      <c r="I838" s="51"/>
      <c r="J838" s="51"/>
    </row>
    <row r="839" spans="1:10" s="33" customFormat="1" ht="13.5" customHeight="1" x14ac:dyDescent="0.2">
      <c r="A839" s="44">
        <v>52141601</v>
      </c>
      <c r="B839" s="45" t="str">
        <f t="shared" ca="1" si="34"/>
        <v>Lavadoras de ropa para uso doméstico</v>
      </c>
      <c r="C839" s="44" t="str">
        <f>IFERROR(VLOOKUP("UD",'[2]Informacion '!P:Q,2,FALSE),"")</f>
        <v>Unidad</v>
      </c>
      <c r="D839" s="44">
        <v>10</v>
      </c>
      <c r="E839" s="47">
        <v>25000</v>
      </c>
      <c r="F839" s="48">
        <f t="shared" ca="1" si="35"/>
        <v>250000</v>
      </c>
      <c r="G839" s="51"/>
      <c r="H839" s="51"/>
      <c r="I839" s="51"/>
      <c r="J839" s="51"/>
    </row>
    <row r="840" spans="1:10" s="33" customFormat="1" ht="13.5" customHeight="1" x14ac:dyDescent="0.2">
      <c r="A840" s="44">
        <v>52141603</v>
      </c>
      <c r="B840" s="45" t="str">
        <f t="shared" ca="1" si="34"/>
        <v>Planchas de ropa para uso doméstico</v>
      </c>
      <c r="C840" s="44" t="str">
        <f>IFERROR(VLOOKUP("UD",'[2]Informacion '!P:Q,2,FALSE),"")</f>
        <v>Unidad</v>
      </c>
      <c r="D840" s="44">
        <v>25</v>
      </c>
      <c r="E840" s="47">
        <v>1200</v>
      </c>
      <c r="F840" s="48">
        <f t="shared" ca="1" si="35"/>
        <v>30000</v>
      </c>
      <c r="G840" s="51"/>
      <c r="H840" s="51"/>
      <c r="I840" s="51"/>
      <c r="J840" s="51"/>
    </row>
    <row r="841" spans="1:10" s="33" customFormat="1" ht="13.5" customHeight="1" x14ac:dyDescent="0.2">
      <c r="A841" s="44">
        <v>52141704</v>
      </c>
      <c r="B841" s="45" t="str">
        <f t="shared" ca="1" si="34"/>
        <v>Máquinas de afeitar eléctricas para uso doméstico</v>
      </c>
      <c r="C841" s="44" t="str">
        <f>IFERROR(VLOOKUP("UD",'[2]Informacion '!P:Q,2,FALSE),"")</f>
        <v>Unidad</v>
      </c>
      <c r="D841" s="44">
        <v>20</v>
      </c>
      <c r="E841" s="47">
        <v>900</v>
      </c>
      <c r="F841" s="48">
        <f t="shared" ca="1" si="35"/>
        <v>18000</v>
      </c>
      <c r="G841" s="51"/>
      <c r="H841" s="51"/>
      <c r="I841" s="51"/>
      <c r="J841" s="51"/>
    </row>
    <row r="842" spans="1:10" s="33" customFormat="1" ht="13.5" customHeight="1" x14ac:dyDescent="0.2">
      <c r="A842" s="44">
        <v>52141801</v>
      </c>
      <c r="B842" s="45" t="str">
        <f t="shared" ca="1" si="34"/>
        <v>Máquinas de coser para uso doméstico</v>
      </c>
      <c r="C842" s="44" t="str">
        <f>IFERROR(VLOOKUP("UD",'[2]Informacion '!P:Q,2,FALSE),"")</f>
        <v>Unidad</v>
      </c>
      <c r="D842" s="44">
        <v>15</v>
      </c>
      <c r="E842" s="47">
        <v>8700</v>
      </c>
      <c r="F842" s="48">
        <f t="shared" ca="1" si="35"/>
        <v>130500</v>
      </c>
      <c r="G842" s="51"/>
      <c r="H842" s="51"/>
      <c r="I842" s="51"/>
      <c r="J842" s="51"/>
    </row>
    <row r="843" spans="1:10" s="33" customFormat="1" ht="13.5" customHeight="1" x14ac:dyDescent="0.2">
      <c r="A843" s="44">
        <v>52151609</v>
      </c>
      <c r="B843" s="45" t="str">
        <f t="shared" ca="1" si="34"/>
        <v>Peladora de vegetales</v>
      </c>
      <c r="C843" s="44" t="str">
        <f>IFERROR(VLOOKUP("UD",'[2]Informacion '!P:Q,2,FALSE),"")</f>
        <v>Unidad</v>
      </c>
      <c r="D843" s="44">
        <v>10</v>
      </c>
      <c r="E843" s="47">
        <v>300</v>
      </c>
      <c r="F843" s="48">
        <f t="shared" ca="1" si="35"/>
        <v>3000</v>
      </c>
      <c r="G843" s="51"/>
      <c r="H843" s="51"/>
      <c r="I843" s="51"/>
      <c r="J843" s="51"/>
    </row>
    <row r="844" spans="1:10" s="33" customFormat="1" ht="13.5" customHeight="1" x14ac:dyDescent="0.2">
      <c r="A844" s="44">
        <v>52151701</v>
      </c>
      <c r="B844" s="45" t="str">
        <f t="shared" ca="1" si="34"/>
        <v>Utensilios para servir para uso doméstico</v>
      </c>
      <c r="C844" s="44" t="str">
        <f>IFERROR(VLOOKUP("UD",'[2]Informacion '!P:Q,2,FALSE),"")</f>
        <v>Unidad</v>
      </c>
      <c r="D844" s="44">
        <v>50</v>
      </c>
      <c r="E844" s="47">
        <v>150</v>
      </c>
      <c r="F844" s="48">
        <f t="shared" ca="1" si="35"/>
        <v>7500</v>
      </c>
      <c r="G844" s="51"/>
      <c r="H844" s="51"/>
      <c r="I844" s="51"/>
      <c r="J844" s="51"/>
    </row>
    <row r="845" spans="1:10" s="33" customFormat="1" ht="13.5" customHeight="1" x14ac:dyDescent="0.2">
      <c r="A845" s="44">
        <v>52151702</v>
      </c>
      <c r="B845" s="45" t="str">
        <f t="shared" ca="1" si="34"/>
        <v>Cuchillos para uso doméstico</v>
      </c>
      <c r="C845" s="44" t="str">
        <f>IFERROR(VLOOKUP("UD",'[2]Informacion '!P:Q,2,FALSE),"")</f>
        <v>Unidad</v>
      </c>
      <c r="D845" s="44">
        <v>50</v>
      </c>
      <c r="E845" s="47">
        <v>150</v>
      </c>
      <c r="F845" s="48">
        <f t="shared" ca="1" si="35"/>
        <v>7500</v>
      </c>
      <c r="G845" s="51"/>
      <c r="H845" s="51"/>
      <c r="I845" s="51"/>
      <c r="J845" s="51"/>
    </row>
    <row r="846" spans="1:10" s="33" customFormat="1" ht="13.5" customHeight="1" x14ac:dyDescent="0.2">
      <c r="A846" s="44">
        <v>52151703</v>
      </c>
      <c r="B846" s="45" t="str">
        <f t="shared" ca="1" si="34"/>
        <v>Tenedores para uso doméstico</v>
      </c>
      <c r="C846" s="44" t="str">
        <f>IFERROR(VLOOKUP("UD",'[2]Informacion '!P:Q,2,FALSE),"")</f>
        <v>Unidad</v>
      </c>
      <c r="D846" s="44">
        <v>100</v>
      </c>
      <c r="E846" s="47">
        <v>150</v>
      </c>
      <c r="F846" s="48">
        <f t="shared" ca="1" si="35"/>
        <v>15000</v>
      </c>
      <c r="G846" s="51"/>
      <c r="H846" s="51"/>
      <c r="I846" s="51"/>
      <c r="J846" s="51"/>
    </row>
    <row r="847" spans="1:10" s="33" customFormat="1" ht="13.5" customHeight="1" x14ac:dyDescent="0.2">
      <c r="A847" s="44">
        <v>52151704</v>
      </c>
      <c r="B847" s="45" t="str">
        <f t="shared" ca="1" si="34"/>
        <v>Cucharas para uso doméstico</v>
      </c>
      <c r="C847" s="44" t="str">
        <f>IFERROR(VLOOKUP("UD",'[2]Informacion '!P:Q,2,FALSE),"")</f>
        <v>Unidad</v>
      </c>
      <c r="D847" s="44">
        <v>100</v>
      </c>
      <c r="E847" s="47">
        <v>150</v>
      </c>
      <c r="F847" s="48">
        <f t="shared" ca="1" si="35"/>
        <v>15000</v>
      </c>
      <c r="G847" s="51"/>
      <c r="H847" s="51"/>
      <c r="I847" s="51"/>
      <c r="J847" s="51"/>
    </row>
    <row r="848" spans="1:10" s="33" customFormat="1" ht="13.5" customHeight="1" x14ac:dyDescent="0.2">
      <c r="A848" s="44">
        <v>52151801</v>
      </c>
      <c r="B848" s="45" t="str">
        <f t="shared" ca="1" si="34"/>
        <v>Cacerolas de hierro fundido con tapa para uso doméstico</v>
      </c>
      <c r="C848" s="44" t="str">
        <f>IFERROR(VLOOKUP("UD",'[2]Informacion '!P:Q,2,FALSE),"")</f>
        <v>Unidad</v>
      </c>
      <c r="D848" s="44">
        <v>50</v>
      </c>
      <c r="E848" s="47">
        <v>800</v>
      </c>
      <c r="F848" s="48">
        <f t="shared" ca="1" si="35"/>
        <v>40000</v>
      </c>
      <c r="G848" s="51"/>
      <c r="H848" s="51"/>
      <c r="I848" s="51"/>
      <c r="J848" s="51"/>
    </row>
    <row r="849" spans="1:10" s="33" customFormat="1" ht="13.5" customHeight="1" x14ac:dyDescent="0.2">
      <c r="A849" s="44">
        <v>52151802</v>
      </c>
      <c r="B849" s="45" t="str">
        <f t="shared" ca="1" si="34"/>
        <v>Sartenes para uso doméstico</v>
      </c>
      <c r="C849" s="44" t="str">
        <f>IFERROR(VLOOKUP("UD",'[2]Informacion '!P:Q,2,FALSE),"")</f>
        <v>Unidad</v>
      </c>
      <c r="D849" s="44">
        <v>50</v>
      </c>
      <c r="E849" s="47">
        <v>800</v>
      </c>
      <c r="F849" s="48">
        <f t="shared" ca="1" si="35"/>
        <v>40000</v>
      </c>
      <c r="G849" s="51"/>
      <c r="H849" s="51"/>
      <c r="I849" s="51"/>
      <c r="J849" s="51"/>
    </row>
    <row r="850" spans="1:10" s="33" customFormat="1" ht="13.5" customHeight="1" x14ac:dyDescent="0.2">
      <c r="A850" s="44">
        <v>52151807</v>
      </c>
      <c r="B850" s="45" t="str">
        <f t="shared" ca="1" si="34"/>
        <v>Ollas para uso doméstico</v>
      </c>
      <c r="C850" s="44" t="str">
        <f>IFERROR(VLOOKUP("UD",'[2]Informacion '!P:Q,2,FALSE),"")</f>
        <v>Unidad</v>
      </c>
      <c r="D850" s="44">
        <v>50</v>
      </c>
      <c r="E850" s="47">
        <v>900</v>
      </c>
      <c r="F850" s="48">
        <f t="shared" ca="1" si="35"/>
        <v>45000</v>
      </c>
      <c r="G850" s="51"/>
      <c r="H850" s="51"/>
      <c r="I850" s="51"/>
      <c r="J850" s="51"/>
    </row>
    <row r="851" spans="1:10" s="33" customFormat="1" ht="13.5" customHeight="1" x14ac:dyDescent="0.2">
      <c r="A851" s="44">
        <v>52151808</v>
      </c>
      <c r="B851" s="45" t="str">
        <f t="shared" ca="1" si="34"/>
        <v>Ollas a presión para uso doméstico</v>
      </c>
      <c r="C851" s="44" t="str">
        <f>IFERROR(VLOOKUP("UD",'[2]Informacion '!P:Q,2,FALSE),"")</f>
        <v>Unidad</v>
      </c>
      <c r="D851" s="44">
        <v>50</v>
      </c>
      <c r="E851" s="47">
        <v>4500</v>
      </c>
      <c r="F851" s="48">
        <f t="shared" ca="1" si="35"/>
        <v>225000</v>
      </c>
      <c r="G851" s="51"/>
      <c r="H851" s="51"/>
      <c r="I851" s="51"/>
      <c r="J851" s="51"/>
    </row>
    <row r="852" spans="1:10" s="33" customFormat="1" ht="13.5" customHeight="1" x14ac:dyDescent="0.2">
      <c r="A852" s="44">
        <v>52151809</v>
      </c>
      <c r="B852" s="45" t="str">
        <f t="shared" ca="1" si="34"/>
        <v>Sartenes para sofreír para uso doméstico</v>
      </c>
      <c r="C852" s="44" t="str">
        <f>IFERROR(VLOOKUP("UD",'[2]Informacion '!P:Q,2,FALSE),"")</f>
        <v>Unidad</v>
      </c>
      <c r="D852" s="44">
        <v>50</v>
      </c>
      <c r="E852" s="47">
        <v>900</v>
      </c>
      <c r="F852" s="48">
        <f t="shared" ca="1" si="35"/>
        <v>45000</v>
      </c>
      <c r="G852" s="51"/>
      <c r="H852" s="51"/>
      <c r="I852" s="51"/>
      <c r="J852" s="51"/>
    </row>
    <row r="853" spans="1:10" s="33" customFormat="1" ht="13.5" customHeight="1" x14ac:dyDescent="0.2">
      <c r="A853" s="44">
        <v>52152001</v>
      </c>
      <c r="B853" s="45" t="str">
        <f t="shared" ca="1" si="34"/>
        <v>Jarras para uso doméstico</v>
      </c>
      <c r="C853" s="44" t="str">
        <f>IFERROR(VLOOKUP("UD",'[2]Informacion '!P:Q,2,FALSE),"")</f>
        <v>Unidad</v>
      </c>
      <c r="D853" s="44">
        <v>200</v>
      </c>
      <c r="E853" s="47">
        <v>500</v>
      </c>
      <c r="F853" s="48">
        <f t="shared" ca="1" si="35"/>
        <v>100000</v>
      </c>
      <c r="G853" s="51"/>
      <c r="H853" s="51"/>
      <c r="I853" s="51"/>
      <c r="J853" s="51"/>
    </row>
    <row r="854" spans="1:10" s="33" customFormat="1" ht="13.5" customHeight="1" x14ac:dyDescent="0.2">
      <c r="A854" s="44">
        <v>52152003</v>
      </c>
      <c r="B854" s="45" t="str">
        <f t="shared" ca="1" si="34"/>
        <v>Tazones de ponche para uso doméstico</v>
      </c>
      <c r="C854" s="44" t="str">
        <f>IFERROR(VLOOKUP("UD",'[2]Informacion '!P:Q,2,FALSE),"")</f>
        <v>Unidad</v>
      </c>
      <c r="D854" s="44">
        <v>200</v>
      </c>
      <c r="E854" s="47">
        <v>600</v>
      </c>
      <c r="F854" s="48">
        <f t="shared" ca="1" si="35"/>
        <v>120000</v>
      </c>
      <c r="G854" s="51"/>
      <c r="H854" s="51"/>
      <c r="I854" s="51"/>
      <c r="J854" s="51"/>
    </row>
    <row r="855" spans="1:10" s="33" customFormat="1" ht="13.5" customHeight="1" x14ac:dyDescent="0.2">
      <c r="A855" s="44">
        <v>52152004</v>
      </c>
      <c r="B855" s="45" t="str">
        <f t="shared" ca="1" si="34"/>
        <v>Platos para uso doméstico</v>
      </c>
      <c r="C855" s="44" t="str">
        <f>IFERROR(VLOOKUP("UD",'[2]Informacion '!P:Q,2,FALSE),"")</f>
        <v>Unidad</v>
      </c>
      <c r="D855" s="44">
        <v>500</v>
      </c>
      <c r="E855" s="47">
        <v>150</v>
      </c>
      <c r="F855" s="48">
        <f t="shared" ca="1" si="35"/>
        <v>75000</v>
      </c>
      <c r="G855" s="51"/>
      <c r="H855" s="51"/>
      <c r="I855" s="51"/>
      <c r="J855" s="51"/>
    </row>
    <row r="856" spans="1:10" s="33" customFormat="1" ht="13.5" customHeight="1" x14ac:dyDescent="0.2">
      <c r="A856" s="44">
        <v>52152005</v>
      </c>
      <c r="B856" s="45" t="str">
        <f t="shared" ca="1" si="34"/>
        <v>Platos pequeños para uso doméstico</v>
      </c>
      <c r="C856" s="44" t="str">
        <f>IFERROR(VLOOKUP("UD",'[2]Informacion '!P:Q,2,FALSE),"")</f>
        <v>Unidad</v>
      </c>
      <c r="D856" s="44">
        <v>500</v>
      </c>
      <c r="E856" s="47">
        <v>100</v>
      </c>
      <c r="F856" s="48">
        <f t="shared" ca="1" si="35"/>
        <v>50000</v>
      </c>
      <c r="G856" s="51"/>
      <c r="H856" s="51"/>
      <c r="I856" s="51"/>
      <c r="J856" s="51"/>
    </row>
    <row r="857" spans="1:10" s="33" customFormat="1" ht="13.5" customHeight="1" x14ac:dyDescent="0.2">
      <c r="A857" s="44">
        <v>52152006</v>
      </c>
      <c r="B857" s="45" t="str">
        <f t="shared" ca="1" si="34"/>
        <v>Bandejas o fuentes para uso doméstico</v>
      </c>
      <c r="C857" s="44" t="str">
        <f>IFERROR(VLOOKUP("UD",'[2]Informacion '!P:Q,2,FALSE),"")</f>
        <v>Unidad</v>
      </c>
      <c r="D857" s="44">
        <v>200</v>
      </c>
      <c r="E857" s="47">
        <v>200</v>
      </c>
      <c r="F857" s="48">
        <f t="shared" ca="1" si="35"/>
        <v>40000</v>
      </c>
      <c r="G857" s="51"/>
      <c r="H857" s="51"/>
      <c r="I857" s="51"/>
      <c r="J857" s="51"/>
    </row>
    <row r="858" spans="1:10" s="33" customFormat="1" ht="13.5" customHeight="1" x14ac:dyDescent="0.2">
      <c r="A858" s="44">
        <v>52152007</v>
      </c>
      <c r="B858" s="45" t="str">
        <f t="shared" ca="1" si="34"/>
        <v>Tazones para servir para uso doméstico</v>
      </c>
      <c r="C858" s="44" t="str">
        <f>IFERROR(VLOOKUP("UD",'[2]Informacion '!P:Q,2,FALSE),"")</f>
        <v>Unidad</v>
      </c>
      <c r="D858" s="44">
        <v>200</v>
      </c>
      <c r="E858" s="47">
        <v>250</v>
      </c>
      <c r="F858" s="48">
        <f t="shared" ca="1" si="35"/>
        <v>50000</v>
      </c>
      <c r="G858" s="51"/>
      <c r="H858" s="51"/>
      <c r="I858" s="51"/>
      <c r="J858" s="51"/>
    </row>
    <row r="859" spans="1:10" s="33" customFormat="1" ht="13.5" customHeight="1" x14ac:dyDescent="0.2">
      <c r="A859" s="44">
        <v>52152008</v>
      </c>
      <c r="B859" s="45" t="str">
        <f t="shared" ca="1" si="34"/>
        <v>Teteras o cafeteras para uso doméstico</v>
      </c>
      <c r="C859" s="44" t="str">
        <f>IFERROR(VLOOKUP("UD",'[2]Informacion '!P:Q,2,FALSE),"")</f>
        <v>Unidad</v>
      </c>
      <c r="D859" s="44">
        <v>200</v>
      </c>
      <c r="E859" s="47">
        <v>200</v>
      </c>
      <c r="F859" s="48">
        <f t="shared" ca="1" si="35"/>
        <v>40000</v>
      </c>
      <c r="G859" s="51"/>
      <c r="H859" s="51"/>
      <c r="I859" s="51"/>
      <c r="J859" s="51"/>
    </row>
    <row r="860" spans="1:10" s="33" customFormat="1" ht="13.5" customHeight="1" x14ac:dyDescent="0.2">
      <c r="A860" s="44">
        <v>52152009</v>
      </c>
      <c r="B860" s="45" t="str">
        <f t="shared" ca="1" si="34"/>
        <v>Soperas o ensaladeras para uso doméstico</v>
      </c>
      <c r="C860" s="44" t="str">
        <f>IFERROR(VLOOKUP("UD",'[2]Informacion '!P:Q,2,FALSE),"")</f>
        <v>Unidad</v>
      </c>
      <c r="D860" s="44">
        <v>200</v>
      </c>
      <c r="E860" s="47">
        <v>200</v>
      </c>
      <c r="F860" s="48">
        <f t="shared" ca="1" si="35"/>
        <v>40000</v>
      </c>
      <c r="G860" s="51"/>
      <c r="H860" s="51"/>
      <c r="I860" s="51"/>
      <c r="J860" s="51"/>
    </row>
    <row r="861" spans="1:10" s="33" customFormat="1" ht="13.5" customHeight="1" x14ac:dyDescent="0.2">
      <c r="A861" s="44">
        <v>52152101</v>
      </c>
      <c r="B861" s="45" t="str">
        <f t="shared" ca="1" si="34"/>
        <v>Tazas de café o té para uso doméstico</v>
      </c>
      <c r="C861" s="44" t="str">
        <f>IFERROR(VLOOKUP("UD",'[2]Informacion '!P:Q,2,FALSE),"")</f>
        <v>Unidad</v>
      </c>
      <c r="D861" s="44">
        <v>300</v>
      </c>
      <c r="E861" s="47">
        <v>180</v>
      </c>
      <c r="F861" s="48">
        <f t="shared" ca="1" si="35"/>
        <v>54000</v>
      </c>
      <c r="G861" s="51"/>
      <c r="H861" s="51"/>
      <c r="I861" s="51"/>
      <c r="J861" s="51"/>
    </row>
    <row r="862" spans="1:10" s="33" customFormat="1" ht="13.5" customHeight="1" x14ac:dyDescent="0.2">
      <c r="A862" s="44">
        <v>52152102</v>
      </c>
      <c r="B862" s="45" t="str">
        <f t="shared" ca="1" si="34"/>
        <v>Vasos para beber para uso doméstico</v>
      </c>
      <c r="C862" s="44" t="str">
        <f>IFERROR(VLOOKUP("UD",'[2]Informacion '!P:Q,2,FALSE),"")</f>
        <v>Unidad</v>
      </c>
      <c r="D862" s="44">
        <v>200</v>
      </c>
      <c r="E862" s="47">
        <v>180</v>
      </c>
      <c r="F862" s="48">
        <f t="shared" ca="1" si="35"/>
        <v>36000</v>
      </c>
      <c r="G862" s="51"/>
      <c r="H862" s="51"/>
      <c r="I862" s="51"/>
      <c r="J862" s="51"/>
    </row>
    <row r="863" spans="1:10" s="33" customFormat="1" ht="14.1" customHeight="1" x14ac:dyDescent="0.2">
      <c r="A863" s="51"/>
      <c r="B863" s="51"/>
      <c r="C863" s="51"/>
      <c r="D863" s="51"/>
      <c r="E863" s="49" t="s">
        <v>47</v>
      </c>
      <c r="F863" s="50">
        <f ca="1">SUM(Table337[MONTO TOTAL ESTIMADO])</f>
        <v>1486100</v>
      </c>
      <c r="G863" s="51"/>
      <c r="H863" s="51" t="str">
        <f>C831</f>
        <v>Bienes</v>
      </c>
      <c r="I863" s="51" t="str">
        <f>E831</f>
        <v>Sí</v>
      </c>
      <c r="J863" s="51" t="str">
        <f>D831</f>
        <v>Compras Menores</v>
      </c>
    </row>
    <row r="864" spans="1:10" s="33" customFormat="1" ht="14.1" customHeight="1" thickBot="1" x14ac:dyDescent="0.3"/>
    <row r="865" spans="1:10" s="33" customFormat="1" ht="33.75" customHeight="1" thickBot="1" x14ac:dyDescent="0.25">
      <c r="A865" s="34" t="s">
        <v>18</v>
      </c>
      <c r="B865" s="34" t="s">
        <v>19</v>
      </c>
      <c r="C865" s="34" t="s">
        <v>20</v>
      </c>
      <c r="D865" s="34" t="s">
        <v>21</v>
      </c>
      <c r="E865" s="34" t="s">
        <v>22</v>
      </c>
      <c r="F865" s="34" t="s">
        <v>23</v>
      </c>
      <c r="G865" s="51"/>
      <c r="H865" s="51"/>
      <c r="I865" s="51"/>
      <c r="J865" s="51"/>
    </row>
    <row r="866" spans="1:10" s="33" customFormat="1" ht="13.5" customHeight="1" thickBot="1" x14ac:dyDescent="0.25">
      <c r="A866" s="35" t="s">
        <v>97</v>
      </c>
      <c r="B866" s="35" t="s">
        <v>98</v>
      </c>
      <c r="C866" s="35" t="s">
        <v>26</v>
      </c>
      <c r="D866" s="35" t="s">
        <v>58</v>
      </c>
      <c r="E866" s="35" t="s">
        <v>54</v>
      </c>
      <c r="F866" s="35"/>
      <c r="G866" s="51"/>
      <c r="H866" s="51"/>
      <c r="I866" s="51"/>
      <c r="J866" s="51"/>
    </row>
    <row r="867" spans="1:10" s="33" customFormat="1" ht="14.1" customHeight="1" thickBot="1" x14ac:dyDescent="0.25">
      <c r="A867" s="36" t="s">
        <v>29</v>
      </c>
      <c r="B867" s="37" t="s">
        <v>30</v>
      </c>
      <c r="C867" s="52">
        <v>45152</v>
      </c>
      <c r="D867" s="36" t="s">
        <v>31</v>
      </c>
      <c r="E867" s="37" t="s">
        <v>32</v>
      </c>
      <c r="F867" s="35" t="s">
        <v>33</v>
      </c>
      <c r="G867" s="51"/>
      <c r="H867" s="51"/>
      <c r="I867" s="51"/>
      <c r="J867" s="51"/>
    </row>
    <row r="868" spans="1:10" s="33" customFormat="1" ht="14.1" customHeight="1" thickBot="1" x14ac:dyDescent="0.25">
      <c r="A868" s="41"/>
      <c r="B868" s="37" t="s">
        <v>34</v>
      </c>
      <c r="C868" s="53">
        <f>IF(C867="","",IF(AND(MONTH(C867)&gt;=1,MONTH(C867)&lt;=3),1,IF(AND(MONTH(C867)&gt;=4,MONTH(C867)&lt;=6),2,IF(AND(MONTH(C867)&gt;=7,MONTH(C867)&lt;=9),3,4))))</f>
        <v>3</v>
      </c>
      <c r="D868" s="41"/>
      <c r="E868" s="37" t="s">
        <v>35</v>
      </c>
      <c r="F868" s="35" t="s">
        <v>36</v>
      </c>
      <c r="G868" s="51"/>
      <c r="H868" s="51"/>
      <c r="I868" s="51"/>
      <c r="J868" s="51"/>
    </row>
    <row r="869" spans="1:10" s="33" customFormat="1" ht="14.1" customHeight="1" thickBot="1" x14ac:dyDescent="0.25">
      <c r="A869" s="41"/>
      <c r="B869" s="37" t="s">
        <v>37</v>
      </c>
      <c r="C869" s="52">
        <v>45156</v>
      </c>
      <c r="D869" s="41"/>
      <c r="E869" s="37" t="s">
        <v>38</v>
      </c>
      <c r="F869" s="35" t="s">
        <v>36</v>
      </c>
      <c r="G869" s="51"/>
      <c r="H869" s="51"/>
      <c r="I869" s="51"/>
      <c r="J869" s="51"/>
    </row>
    <row r="870" spans="1:10" s="33" customFormat="1" ht="14.1" customHeight="1" thickBot="1" x14ac:dyDescent="0.25">
      <c r="A870" s="41"/>
      <c r="B870" s="37" t="s">
        <v>34</v>
      </c>
      <c r="C870" s="53">
        <f>IF(C869="","",IF(AND(MONTH(C869)&gt;=1,MONTH(C869)&lt;=3),1,IF(AND(MONTH(C869)&gt;=4,MONTH(C869)&lt;=6),2,IF(AND(MONTH(C869)&gt;=7,MONTH(C869)&lt;=9),3,4))))</f>
        <v>3</v>
      </c>
      <c r="D870" s="41"/>
      <c r="E870" s="37" t="s">
        <v>39</v>
      </c>
      <c r="F870" s="35" t="s">
        <v>36</v>
      </c>
      <c r="G870" s="51"/>
      <c r="H870" s="51"/>
      <c r="I870" s="51"/>
      <c r="J870" s="51"/>
    </row>
    <row r="871" spans="1:10" s="33" customFormat="1" ht="14.1" customHeight="1" thickBot="1" x14ac:dyDescent="0.25">
      <c r="A871" s="51"/>
      <c r="B871" s="51"/>
      <c r="C871" s="51"/>
      <c r="D871" s="51"/>
      <c r="E871" s="51"/>
      <c r="F871" s="51"/>
      <c r="G871" s="51"/>
      <c r="H871" s="51"/>
      <c r="I871" s="51"/>
      <c r="J871" s="51"/>
    </row>
    <row r="872" spans="1:10" s="33" customFormat="1" ht="14.1" customHeight="1" thickBot="1" x14ac:dyDescent="0.25">
      <c r="A872" s="43" t="s">
        <v>40</v>
      </c>
      <c r="B872" s="43" t="s">
        <v>41</v>
      </c>
      <c r="C872" s="43" t="s">
        <v>42</v>
      </c>
      <c r="D872" s="43" t="s">
        <v>43</v>
      </c>
      <c r="E872" s="43" t="s">
        <v>44</v>
      </c>
      <c r="F872" s="43" t="s">
        <v>45</v>
      </c>
      <c r="G872" s="51"/>
      <c r="H872" s="51"/>
      <c r="I872" s="51"/>
      <c r="J872" s="51"/>
    </row>
    <row r="873" spans="1:10" s="33" customFormat="1" ht="13.5" customHeight="1" x14ac:dyDescent="0.2">
      <c r="A873" s="61">
        <v>56101708</v>
      </c>
      <c r="B873" s="45" t="str">
        <f t="shared" ref="B873:B879" ca="1" si="36">IFERROR(INDEX(UNSPSCDes,MATCH(INDIRECT(ADDRESS(ROW(),COLUMN()-1,4)),UNSPSCCode,0)),"")</f>
        <v>Archivadores móviles</v>
      </c>
      <c r="C873" s="44" t="str">
        <f>IFERROR(VLOOKUP("UD",'[2]Informacion '!P:Q,2,FALSE),"")</f>
        <v>Unidad</v>
      </c>
      <c r="D873" s="44">
        <v>25</v>
      </c>
      <c r="E873" s="47">
        <v>7563.55</v>
      </c>
      <c r="F873" s="48">
        <f t="shared" ref="F873:F879" ca="1" si="37">INDIRECT(ADDRESS(ROW(),COLUMN()-2,4))*INDIRECT(ADDRESS(ROW(),COLUMN()-1,4))</f>
        <v>189088.75</v>
      </c>
      <c r="G873" s="51"/>
      <c r="H873" s="51"/>
      <c r="I873" s="51"/>
      <c r="J873" s="51"/>
    </row>
    <row r="874" spans="1:10" s="33" customFormat="1" ht="13.5" customHeight="1" x14ac:dyDescent="0.2">
      <c r="A874" s="61">
        <v>56101715</v>
      </c>
      <c r="B874" s="45" t="str">
        <f t="shared" ca="1" si="36"/>
        <v>Organizadores o clasificadores de correspondencia</v>
      </c>
      <c r="C874" s="44" t="str">
        <f>IFERROR(VLOOKUP("UD",'[2]Informacion '!P:Q,2,FALSE),"")</f>
        <v>Unidad</v>
      </c>
      <c r="D874" s="44">
        <v>20</v>
      </c>
      <c r="E874" s="47">
        <v>9000</v>
      </c>
      <c r="F874" s="48">
        <f t="shared" ca="1" si="37"/>
        <v>180000</v>
      </c>
      <c r="G874" s="51"/>
      <c r="H874" s="51"/>
      <c r="I874" s="51"/>
      <c r="J874" s="51"/>
    </row>
    <row r="875" spans="1:10" s="33" customFormat="1" ht="13.5" customHeight="1" x14ac:dyDescent="0.2">
      <c r="A875" s="61">
        <v>56101716</v>
      </c>
      <c r="B875" s="45" t="str">
        <f t="shared" ca="1" si="36"/>
        <v>Gavetas organizadoras para el escritorio</v>
      </c>
      <c r="C875" s="44" t="str">
        <f>IFERROR(VLOOKUP("UD",'[2]Informacion '!P:Q,2,FALSE),"")</f>
        <v>Unidad</v>
      </c>
      <c r="D875" s="44">
        <v>50</v>
      </c>
      <c r="E875" s="47">
        <v>8500</v>
      </c>
      <c r="F875" s="48">
        <f t="shared" ca="1" si="37"/>
        <v>425000</v>
      </c>
      <c r="G875" s="51"/>
      <c r="H875" s="51"/>
      <c r="I875" s="51"/>
      <c r="J875" s="51"/>
    </row>
    <row r="876" spans="1:10" s="33" customFormat="1" ht="13.5" customHeight="1" x14ac:dyDescent="0.2">
      <c r="A876" s="61">
        <v>56112102</v>
      </c>
      <c r="B876" s="45" t="str">
        <f t="shared" ca="1" si="36"/>
        <v>Sillas para grupos de trabajo</v>
      </c>
      <c r="C876" s="44" t="str">
        <f>IFERROR(VLOOKUP("UD",'[2]Informacion '!P:Q,2,FALSE),"")</f>
        <v>Unidad</v>
      </c>
      <c r="D876" s="44">
        <v>10</v>
      </c>
      <c r="E876" s="47">
        <v>9000</v>
      </c>
      <c r="F876" s="48">
        <f t="shared" ca="1" si="37"/>
        <v>90000</v>
      </c>
      <c r="G876" s="51"/>
      <c r="H876" s="51"/>
      <c r="I876" s="51"/>
      <c r="J876" s="51"/>
    </row>
    <row r="877" spans="1:10" s="33" customFormat="1" ht="13.5" customHeight="1" x14ac:dyDescent="0.2">
      <c r="A877" s="61">
        <v>56112103</v>
      </c>
      <c r="B877" s="45" t="str">
        <f t="shared" ca="1" si="36"/>
        <v>Sillas para visitantes</v>
      </c>
      <c r="C877" s="44" t="str">
        <f>IFERROR(VLOOKUP("UD",'[2]Informacion '!P:Q,2,FALSE),"")</f>
        <v>Unidad</v>
      </c>
      <c r="D877" s="44">
        <v>20</v>
      </c>
      <c r="E877" s="47">
        <v>7000</v>
      </c>
      <c r="F877" s="48">
        <f t="shared" ca="1" si="37"/>
        <v>140000</v>
      </c>
      <c r="G877" s="51"/>
      <c r="H877" s="51"/>
      <c r="I877" s="51"/>
      <c r="J877" s="51"/>
    </row>
    <row r="878" spans="1:10" s="33" customFormat="1" ht="13.5" customHeight="1" x14ac:dyDescent="0.2">
      <c r="A878" s="61">
        <v>56112104</v>
      </c>
      <c r="B878" s="45" t="str">
        <f t="shared" ca="1" si="36"/>
        <v>Sillas para ejecutivos</v>
      </c>
      <c r="C878" s="44" t="str">
        <f>IFERROR(VLOOKUP("UD",'[2]Informacion '!P:Q,2,FALSE),"")</f>
        <v>Unidad</v>
      </c>
      <c r="D878" s="44">
        <v>20</v>
      </c>
      <c r="E878" s="47">
        <v>9300</v>
      </c>
      <c r="F878" s="48">
        <f t="shared" ca="1" si="37"/>
        <v>186000</v>
      </c>
      <c r="G878" s="51"/>
      <c r="H878" s="51"/>
      <c r="I878" s="51"/>
      <c r="J878" s="51"/>
    </row>
    <row r="879" spans="1:10" s="33" customFormat="1" ht="13.5" customHeight="1" x14ac:dyDescent="0.2">
      <c r="A879" s="61">
        <v>56101703</v>
      </c>
      <c r="B879" s="45" t="str">
        <f t="shared" ca="1" si="36"/>
        <v>Escritorios</v>
      </c>
      <c r="C879" s="44" t="str">
        <f>IFERROR(VLOOKUP("UD",'[2]Informacion '!P:Q,2,FALSE),"")</f>
        <v>Unidad</v>
      </c>
      <c r="D879" s="44">
        <v>25</v>
      </c>
      <c r="E879" s="47">
        <v>13000</v>
      </c>
      <c r="F879" s="48">
        <f t="shared" ca="1" si="37"/>
        <v>325000</v>
      </c>
      <c r="G879" s="51"/>
      <c r="H879" s="51"/>
      <c r="I879" s="51"/>
      <c r="J879" s="51"/>
    </row>
    <row r="880" spans="1:10" s="33" customFormat="1" ht="14.1" customHeight="1" x14ac:dyDescent="0.2">
      <c r="A880" s="51"/>
      <c r="B880" s="51"/>
      <c r="C880" s="51"/>
      <c r="D880" s="51"/>
      <c r="E880" s="49" t="s">
        <v>47</v>
      </c>
      <c r="F880" s="50">
        <f ca="1">SUM(Table338[MONTO TOTAL ESTIMADO])</f>
        <v>1535088.75</v>
      </c>
      <c r="G880" s="51"/>
      <c r="H880" s="51" t="str">
        <f>C866</f>
        <v>Bienes</v>
      </c>
      <c r="I880" s="51" t="str">
        <f>E866</f>
        <v>Sí</v>
      </c>
      <c r="J880" s="51" t="str">
        <f>D866</f>
        <v>Compras Menores</v>
      </c>
    </row>
    <row r="881" spans="1:10" s="33" customFormat="1" ht="14.1" customHeight="1" thickBot="1" x14ac:dyDescent="0.3"/>
    <row r="882" spans="1:10" s="33" customFormat="1" ht="33.75" customHeight="1" thickBot="1" x14ac:dyDescent="0.25">
      <c r="A882" s="34" t="s">
        <v>18</v>
      </c>
      <c r="B882" s="34" t="s">
        <v>19</v>
      </c>
      <c r="C882" s="34" t="s">
        <v>20</v>
      </c>
      <c r="D882" s="34" t="s">
        <v>21</v>
      </c>
      <c r="E882" s="34" t="s">
        <v>22</v>
      </c>
      <c r="F882" s="34" t="s">
        <v>23</v>
      </c>
      <c r="G882" s="51"/>
      <c r="H882" s="51"/>
      <c r="I882" s="51"/>
      <c r="J882" s="51"/>
    </row>
    <row r="883" spans="1:10" s="33" customFormat="1" ht="13.5" customHeight="1" thickBot="1" x14ac:dyDescent="0.25">
      <c r="A883" s="35" t="s">
        <v>99</v>
      </c>
      <c r="B883" s="35" t="s">
        <v>100</v>
      </c>
      <c r="C883" s="35" t="s">
        <v>26</v>
      </c>
      <c r="D883" s="35" t="s">
        <v>51</v>
      </c>
      <c r="E883" s="35" t="s">
        <v>54</v>
      </c>
      <c r="F883" s="35"/>
      <c r="G883" s="51"/>
      <c r="H883" s="51"/>
      <c r="I883" s="51"/>
      <c r="J883" s="51"/>
    </row>
    <row r="884" spans="1:10" s="33" customFormat="1" ht="14.1" customHeight="1" thickBot="1" x14ac:dyDescent="0.25">
      <c r="A884" s="36" t="s">
        <v>29</v>
      </c>
      <c r="B884" s="37" t="s">
        <v>30</v>
      </c>
      <c r="C884" s="52">
        <v>45208</v>
      </c>
      <c r="D884" s="36" t="s">
        <v>31</v>
      </c>
      <c r="E884" s="37" t="s">
        <v>32</v>
      </c>
      <c r="F884" s="35" t="s">
        <v>33</v>
      </c>
      <c r="G884" s="51"/>
      <c r="H884" s="51"/>
      <c r="I884" s="51"/>
      <c r="J884" s="51"/>
    </row>
    <row r="885" spans="1:10" s="33" customFormat="1" ht="14.1" customHeight="1" thickBot="1" x14ac:dyDescent="0.25">
      <c r="A885" s="41"/>
      <c r="B885" s="37" t="s">
        <v>34</v>
      </c>
      <c r="C885" s="53">
        <f>IF(C884="","",IF(AND(MONTH(C884)&gt;=1,MONTH(C884)&lt;=3),1,IF(AND(MONTH(C884)&gt;=4,MONTH(C884)&lt;=6),2,IF(AND(MONTH(C884)&gt;=7,MONTH(C884)&lt;=9),3,4))))</f>
        <v>4</v>
      </c>
      <c r="D885" s="41"/>
      <c r="E885" s="37" t="s">
        <v>35</v>
      </c>
      <c r="F885" s="35" t="s">
        <v>36</v>
      </c>
      <c r="G885" s="51"/>
      <c r="H885" s="51"/>
      <c r="I885" s="51"/>
      <c r="J885" s="51"/>
    </row>
    <row r="886" spans="1:10" s="33" customFormat="1" ht="14.1" customHeight="1" thickBot="1" x14ac:dyDescent="0.25">
      <c r="A886" s="41"/>
      <c r="B886" s="37" t="s">
        <v>37</v>
      </c>
      <c r="C886" s="52">
        <v>45212</v>
      </c>
      <c r="D886" s="41"/>
      <c r="E886" s="37" t="s">
        <v>38</v>
      </c>
      <c r="F886" s="35" t="s">
        <v>36</v>
      </c>
      <c r="G886" s="51"/>
      <c r="H886" s="51"/>
      <c r="I886" s="51"/>
      <c r="J886" s="51"/>
    </row>
    <row r="887" spans="1:10" s="33" customFormat="1" ht="14.1" customHeight="1" thickBot="1" x14ac:dyDescent="0.25">
      <c r="A887" s="41"/>
      <c r="B887" s="37" t="s">
        <v>34</v>
      </c>
      <c r="C887" s="53">
        <f>IF(C886="","",IF(AND(MONTH(C886)&gt;=1,MONTH(C886)&lt;=3),1,IF(AND(MONTH(C886)&gt;=4,MONTH(C886)&lt;=6),2,IF(AND(MONTH(C886)&gt;=7,MONTH(C886)&lt;=9),3,4))))</f>
        <v>4</v>
      </c>
      <c r="D887" s="41"/>
      <c r="E887" s="37" t="s">
        <v>39</v>
      </c>
      <c r="F887" s="35" t="s">
        <v>36</v>
      </c>
      <c r="G887" s="51"/>
      <c r="H887" s="51"/>
      <c r="I887" s="51"/>
      <c r="J887" s="51"/>
    </row>
    <row r="888" spans="1:10" s="33" customFormat="1" ht="14.1" customHeight="1" thickBot="1" x14ac:dyDescent="0.25">
      <c r="A888" s="51"/>
      <c r="B888" s="51"/>
      <c r="C888" s="51"/>
      <c r="D888" s="51"/>
      <c r="E888" s="51"/>
      <c r="F888" s="51"/>
      <c r="G888" s="51"/>
      <c r="H888" s="51"/>
      <c r="I888" s="51"/>
      <c r="J888" s="51"/>
    </row>
    <row r="889" spans="1:10" s="33" customFormat="1" ht="14.1" customHeight="1" thickBot="1" x14ac:dyDescent="0.25">
      <c r="A889" s="43" t="s">
        <v>40</v>
      </c>
      <c r="B889" s="43" t="s">
        <v>41</v>
      </c>
      <c r="C889" s="43" t="s">
        <v>42</v>
      </c>
      <c r="D889" s="43" t="s">
        <v>43</v>
      </c>
      <c r="E889" s="43" t="s">
        <v>44</v>
      </c>
      <c r="F889" s="43" t="s">
        <v>45</v>
      </c>
      <c r="G889" s="51"/>
      <c r="H889" s="51"/>
      <c r="I889" s="51"/>
      <c r="J889" s="51"/>
    </row>
    <row r="890" spans="1:10" s="33" customFormat="1" ht="14.1" customHeight="1" x14ac:dyDescent="0.2">
      <c r="A890" s="44">
        <v>52141524</v>
      </c>
      <c r="B890" s="45" t="str">
        <f t="shared" ref="B890:B903" ca="1" si="38">IFERROR(INDEX(UNSPSCDes,MATCH(INDIRECT(ADDRESS(ROW(),COLUMN()-1,4)),UNSPSCCode,0)),"")</f>
        <v>Licuadoras para uso doméstico</v>
      </c>
      <c r="C890" s="44" t="s">
        <v>46</v>
      </c>
      <c r="D890" s="44">
        <v>20</v>
      </c>
      <c r="E890" s="47">
        <v>7500</v>
      </c>
      <c r="F890" s="48">
        <f t="shared" ref="F890:F903" ca="1" si="39">INDIRECT(ADDRESS(ROW(),COLUMN()-2,4))*INDIRECT(ADDRESS(ROW(),COLUMN()-1,4))</f>
        <v>150000</v>
      </c>
      <c r="G890" s="51"/>
      <c r="H890" s="51"/>
      <c r="I890" s="51"/>
      <c r="J890" s="51"/>
    </row>
    <row r="891" spans="1:10" s="33" customFormat="1" ht="13.5" customHeight="1" x14ac:dyDescent="0.2">
      <c r="A891" s="44">
        <v>52141526</v>
      </c>
      <c r="B891" s="45" t="str">
        <f t="shared" ca="1" si="38"/>
        <v>Cafeteras para uso doméstico</v>
      </c>
      <c r="C891" s="44" t="s">
        <v>46</v>
      </c>
      <c r="D891" s="44">
        <v>20</v>
      </c>
      <c r="E891" s="47">
        <v>800</v>
      </c>
      <c r="F891" s="48">
        <f t="shared" ca="1" si="39"/>
        <v>16000</v>
      </c>
      <c r="G891" s="51"/>
      <c r="H891" s="51"/>
      <c r="I891" s="51"/>
      <c r="J891" s="51"/>
    </row>
    <row r="892" spans="1:10" s="33" customFormat="1" ht="13.5" customHeight="1" x14ac:dyDescent="0.2">
      <c r="A892" s="44">
        <v>52141534</v>
      </c>
      <c r="B892" s="45" t="str">
        <f t="shared" ca="1" si="38"/>
        <v>Sandwicheras eléctricas para uso doméstico</v>
      </c>
      <c r="C892" s="44" t="s">
        <v>46</v>
      </c>
      <c r="D892" s="44">
        <v>20</v>
      </c>
      <c r="E892" s="47">
        <v>7475</v>
      </c>
      <c r="F892" s="48">
        <f t="shared" ca="1" si="39"/>
        <v>149500</v>
      </c>
      <c r="G892" s="51"/>
      <c r="H892" s="51"/>
      <c r="I892" s="51"/>
      <c r="J892" s="51"/>
    </row>
    <row r="893" spans="1:10" s="33" customFormat="1" ht="13.5" customHeight="1" x14ac:dyDescent="0.2">
      <c r="A893" s="44">
        <v>52141703</v>
      </c>
      <c r="B893" s="45" t="str">
        <f t="shared" ca="1" si="38"/>
        <v>Secadores de pelo para uso doméstico</v>
      </c>
      <c r="C893" s="44" t="s">
        <v>46</v>
      </c>
      <c r="D893" s="44">
        <v>25</v>
      </c>
      <c r="E893" s="47">
        <v>11300</v>
      </c>
      <c r="F893" s="48">
        <f t="shared" ca="1" si="39"/>
        <v>282500</v>
      </c>
      <c r="G893" s="51"/>
      <c r="H893" s="51"/>
      <c r="I893" s="51"/>
      <c r="J893" s="51"/>
    </row>
    <row r="894" spans="1:10" s="33" customFormat="1" ht="13.5" customHeight="1" x14ac:dyDescent="0.2">
      <c r="A894" s="44">
        <v>52141501</v>
      </c>
      <c r="B894" s="45" t="str">
        <f t="shared" ca="1" si="38"/>
        <v>Neveras para uso doméstico</v>
      </c>
      <c r="C894" s="44" t="s">
        <v>46</v>
      </c>
      <c r="D894" s="44">
        <v>30</v>
      </c>
      <c r="E894" s="47">
        <v>38000</v>
      </c>
      <c r="F894" s="48">
        <f t="shared" ca="1" si="39"/>
        <v>1140000</v>
      </c>
      <c r="G894" s="51"/>
      <c r="H894" s="51"/>
      <c r="I894" s="51"/>
      <c r="J894" s="51"/>
    </row>
    <row r="895" spans="1:10" s="33" customFormat="1" ht="13.5" customHeight="1" x14ac:dyDescent="0.2">
      <c r="A895" s="44">
        <v>52141511</v>
      </c>
      <c r="B895" s="45" t="str">
        <f t="shared" ca="1" si="38"/>
        <v>Exprimidores de jugo para uso doméstico</v>
      </c>
      <c r="C895" s="44" t="s">
        <v>46</v>
      </c>
      <c r="D895" s="44">
        <v>15</v>
      </c>
      <c r="E895" s="47">
        <v>540</v>
      </c>
      <c r="F895" s="48">
        <f t="shared" ca="1" si="39"/>
        <v>8100</v>
      </c>
      <c r="G895" s="51"/>
      <c r="H895" s="51"/>
      <c r="I895" s="51"/>
      <c r="J895" s="51"/>
    </row>
    <row r="896" spans="1:10" s="33" customFormat="1" ht="13.5" customHeight="1" x14ac:dyDescent="0.2">
      <c r="A896" s="44">
        <v>52141603</v>
      </c>
      <c r="B896" s="45" t="str">
        <f t="shared" ca="1" si="38"/>
        <v>Planchas de ropa para uso doméstico</v>
      </c>
      <c r="C896" s="44" t="s">
        <v>46</v>
      </c>
      <c r="D896" s="44">
        <v>20</v>
      </c>
      <c r="E896" s="47">
        <v>1700</v>
      </c>
      <c r="F896" s="48">
        <f t="shared" ca="1" si="39"/>
        <v>34000</v>
      </c>
      <c r="G896" s="51"/>
      <c r="H896" s="51"/>
      <c r="I896" s="51"/>
      <c r="J896" s="51"/>
    </row>
    <row r="897" spans="1:10" s="33" customFormat="1" ht="13.5" customHeight="1" x14ac:dyDescent="0.2">
      <c r="A897" s="44">
        <v>52141522</v>
      </c>
      <c r="B897" s="45" t="str">
        <f t="shared" ca="1" si="38"/>
        <v>Tostadoras para uso doméstico</v>
      </c>
      <c r="C897" s="44" t="s">
        <v>46</v>
      </c>
      <c r="D897" s="44">
        <v>25</v>
      </c>
      <c r="E897" s="47">
        <v>3285</v>
      </c>
      <c r="F897" s="48">
        <f t="shared" ca="1" si="39"/>
        <v>82125</v>
      </c>
      <c r="G897" s="51"/>
      <c r="H897" s="51"/>
      <c r="I897" s="51"/>
      <c r="J897" s="51"/>
    </row>
    <row r="898" spans="1:10" s="33" customFormat="1" ht="13.5" customHeight="1" x14ac:dyDescent="0.2">
      <c r="A898" s="44">
        <v>52151709</v>
      </c>
      <c r="B898" s="45" t="str">
        <f t="shared" ca="1" si="38"/>
        <v>Set de cubiertos</v>
      </c>
      <c r="C898" s="44" t="s">
        <v>46</v>
      </c>
      <c r="D898" s="44">
        <v>30</v>
      </c>
      <c r="E898" s="47">
        <v>6500</v>
      </c>
      <c r="F898" s="48">
        <f t="shared" ca="1" si="39"/>
        <v>195000</v>
      </c>
      <c r="G898" s="51"/>
      <c r="H898" s="51"/>
      <c r="I898" s="51"/>
      <c r="J898" s="51"/>
    </row>
    <row r="899" spans="1:10" s="33" customFormat="1" ht="13.5" customHeight="1" x14ac:dyDescent="0.2">
      <c r="A899" s="44">
        <v>52141525</v>
      </c>
      <c r="B899" s="45" t="str">
        <f t="shared" ca="1" si="38"/>
        <v>Hornillas para uso doméstico</v>
      </c>
      <c r="C899" s="44" t="s">
        <v>46</v>
      </c>
      <c r="D899" s="44">
        <v>10</v>
      </c>
      <c r="E899" s="47">
        <v>25000</v>
      </c>
      <c r="F899" s="48">
        <f t="shared" ca="1" si="39"/>
        <v>250000</v>
      </c>
      <c r="G899" s="51"/>
      <c r="H899" s="51"/>
      <c r="I899" s="51"/>
      <c r="J899" s="51"/>
    </row>
    <row r="900" spans="1:10" s="33" customFormat="1" ht="13.5" customHeight="1" x14ac:dyDescent="0.2">
      <c r="A900" s="44">
        <v>52151808</v>
      </c>
      <c r="B900" s="45" t="str">
        <f t="shared" ca="1" si="38"/>
        <v>Ollas a presión para uso doméstico</v>
      </c>
      <c r="C900" s="44" t="s">
        <v>46</v>
      </c>
      <c r="D900" s="44">
        <v>5</v>
      </c>
      <c r="E900" s="47">
        <v>6500</v>
      </c>
      <c r="F900" s="48">
        <f t="shared" ca="1" si="39"/>
        <v>32500</v>
      </c>
      <c r="G900" s="51"/>
      <c r="H900" s="51"/>
      <c r="I900" s="51"/>
      <c r="J900" s="51"/>
    </row>
    <row r="901" spans="1:10" s="33" customFormat="1" ht="13.5" customHeight="1" x14ac:dyDescent="0.2">
      <c r="A901" s="44">
        <v>52161505</v>
      </c>
      <c r="B901" s="45" t="str">
        <f t="shared" ca="1" si="38"/>
        <v>Televisores</v>
      </c>
      <c r="C901" s="44" t="s">
        <v>46</v>
      </c>
      <c r="D901" s="44">
        <v>15</v>
      </c>
      <c r="E901" s="47">
        <v>36000</v>
      </c>
      <c r="F901" s="48">
        <f t="shared" ca="1" si="39"/>
        <v>540000</v>
      </c>
      <c r="G901" s="51"/>
      <c r="H901" s="51"/>
      <c r="I901" s="51"/>
      <c r="J901" s="51"/>
    </row>
    <row r="902" spans="1:10" s="33" customFormat="1" ht="13.5" customHeight="1" x14ac:dyDescent="0.2">
      <c r="A902" s="44">
        <v>52161511</v>
      </c>
      <c r="B902" s="45" t="str">
        <f t="shared" ca="1" si="38"/>
        <v>Radios</v>
      </c>
      <c r="C902" s="44" t="s">
        <v>46</v>
      </c>
      <c r="D902" s="44">
        <v>30</v>
      </c>
      <c r="E902" s="47">
        <v>24000</v>
      </c>
      <c r="F902" s="48">
        <f t="shared" ca="1" si="39"/>
        <v>720000</v>
      </c>
      <c r="G902" s="51"/>
      <c r="H902" s="51"/>
      <c r="I902" s="51"/>
      <c r="J902" s="51"/>
    </row>
    <row r="903" spans="1:10" s="33" customFormat="1" ht="13.5" customHeight="1" x14ac:dyDescent="0.2">
      <c r="A903" s="44">
        <v>52141601</v>
      </c>
      <c r="B903" s="45" t="str">
        <f t="shared" ca="1" si="38"/>
        <v>Lavadoras de ropa para uso doméstico</v>
      </c>
      <c r="C903" s="44" t="s">
        <v>46</v>
      </c>
      <c r="D903" s="44">
        <v>5</v>
      </c>
      <c r="E903" s="47">
        <v>15000</v>
      </c>
      <c r="F903" s="48">
        <f t="shared" ca="1" si="39"/>
        <v>75000</v>
      </c>
      <c r="G903" s="51"/>
      <c r="H903" s="51"/>
      <c r="I903" s="51"/>
      <c r="J903" s="51"/>
    </row>
    <row r="904" spans="1:10" s="33" customFormat="1" ht="14.1" customHeight="1" x14ac:dyDescent="0.2">
      <c r="A904" s="51"/>
      <c r="B904" s="51"/>
      <c r="C904" s="51"/>
      <c r="D904" s="51"/>
      <c r="E904" s="49" t="s">
        <v>47</v>
      </c>
      <c r="F904" s="50">
        <f ca="1">SUM(Table339[MONTO TOTAL ESTIMADO])</f>
        <v>3674725</v>
      </c>
      <c r="G904" s="51"/>
      <c r="H904" s="51" t="str">
        <f>C883</f>
        <v>Bienes</v>
      </c>
      <c r="I904" s="51" t="str">
        <f>E883</f>
        <v>Sí</v>
      </c>
      <c r="J904" s="51" t="str">
        <f>D883</f>
        <v>Comparacion de Precios</v>
      </c>
    </row>
    <row r="905" spans="1:10" s="33" customFormat="1" ht="14.1" customHeight="1" thickBot="1" x14ac:dyDescent="0.3"/>
    <row r="906" spans="1:10" s="33" customFormat="1" ht="33.75" customHeight="1" thickBot="1" x14ac:dyDescent="0.25">
      <c r="A906" s="34" t="s">
        <v>18</v>
      </c>
      <c r="B906" s="34" t="s">
        <v>19</v>
      </c>
      <c r="C906" s="34" t="s">
        <v>20</v>
      </c>
      <c r="D906" s="34" t="s">
        <v>21</v>
      </c>
      <c r="E906" s="34" t="s">
        <v>22</v>
      </c>
      <c r="F906" s="34" t="s">
        <v>23</v>
      </c>
      <c r="G906" s="51"/>
      <c r="H906" s="51"/>
      <c r="I906" s="51"/>
      <c r="J906" s="51"/>
    </row>
    <row r="907" spans="1:10" s="33" customFormat="1" ht="13.5" customHeight="1" thickBot="1" x14ac:dyDescent="0.25">
      <c r="A907" s="35" t="s">
        <v>101</v>
      </c>
      <c r="B907" s="35" t="s">
        <v>57</v>
      </c>
      <c r="C907" s="35" t="s">
        <v>26</v>
      </c>
      <c r="D907" s="35" t="s">
        <v>58</v>
      </c>
      <c r="E907" s="35" t="s">
        <v>65</v>
      </c>
      <c r="F907" s="35"/>
      <c r="G907" s="51"/>
      <c r="H907" s="51"/>
      <c r="I907" s="51"/>
      <c r="J907" s="51"/>
    </row>
    <row r="908" spans="1:10" s="33" customFormat="1" ht="14.1" customHeight="1" thickBot="1" x14ac:dyDescent="0.25">
      <c r="A908" s="36" t="s">
        <v>29</v>
      </c>
      <c r="B908" s="37" t="s">
        <v>30</v>
      </c>
      <c r="C908" s="52">
        <v>45110</v>
      </c>
      <c r="D908" s="36" t="s">
        <v>31</v>
      </c>
      <c r="E908" s="37" t="s">
        <v>32</v>
      </c>
      <c r="F908" s="35" t="s">
        <v>33</v>
      </c>
      <c r="G908" s="51"/>
      <c r="H908" s="51"/>
      <c r="I908" s="51"/>
      <c r="J908" s="51"/>
    </row>
    <row r="909" spans="1:10" s="33" customFormat="1" ht="14.1" customHeight="1" thickBot="1" x14ac:dyDescent="0.25">
      <c r="A909" s="41"/>
      <c r="B909" s="37" t="s">
        <v>34</v>
      </c>
      <c r="C909" s="53">
        <f>IF(C908="","",IF(AND(MONTH(C908)&gt;=1,MONTH(C908)&lt;=3),1,IF(AND(MONTH(C908)&gt;=4,MONTH(C908)&lt;=6),2,IF(AND(MONTH(C908)&gt;=7,MONTH(C908)&lt;=9),3,4))))</f>
        <v>3</v>
      </c>
      <c r="D909" s="41"/>
      <c r="E909" s="37" t="s">
        <v>35</v>
      </c>
      <c r="F909" s="35" t="s">
        <v>36</v>
      </c>
      <c r="G909" s="51"/>
      <c r="H909" s="51"/>
      <c r="I909" s="51"/>
      <c r="J909" s="51"/>
    </row>
    <row r="910" spans="1:10" s="33" customFormat="1" ht="14.1" customHeight="1" thickBot="1" x14ac:dyDescent="0.25">
      <c r="A910" s="41"/>
      <c r="B910" s="37" t="s">
        <v>37</v>
      </c>
      <c r="C910" s="52">
        <v>45114</v>
      </c>
      <c r="D910" s="41"/>
      <c r="E910" s="37" t="s">
        <v>38</v>
      </c>
      <c r="F910" s="35" t="s">
        <v>36</v>
      </c>
      <c r="G910" s="51"/>
      <c r="H910" s="51"/>
      <c r="I910" s="51"/>
      <c r="J910" s="51"/>
    </row>
    <row r="911" spans="1:10" s="33" customFormat="1" ht="14.1" customHeight="1" thickBot="1" x14ac:dyDescent="0.25">
      <c r="A911" s="41"/>
      <c r="B911" s="37" t="s">
        <v>34</v>
      </c>
      <c r="C911" s="53">
        <f>IF(C910="","",IF(AND(MONTH(C910)&gt;=1,MONTH(C910)&lt;=3),1,IF(AND(MONTH(C910)&gt;=4,MONTH(C910)&lt;=6),2,IF(AND(MONTH(C910)&gt;=7,MONTH(C910)&lt;=9),3,4))))</f>
        <v>3</v>
      </c>
      <c r="D911" s="41"/>
      <c r="E911" s="37" t="s">
        <v>39</v>
      </c>
      <c r="F911" s="35" t="s">
        <v>36</v>
      </c>
      <c r="G911" s="51"/>
      <c r="H911" s="51"/>
      <c r="I911" s="51"/>
      <c r="J911" s="51"/>
    </row>
    <row r="912" spans="1:10" s="33" customFormat="1" ht="14.1" customHeight="1" thickBot="1" x14ac:dyDescent="0.25">
      <c r="A912" s="51"/>
      <c r="B912" s="51"/>
      <c r="C912" s="51"/>
      <c r="D912" s="51"/>
      <c r="E912" s="51"/>
      <c r="F912" s="51"/>
      <c r="G912" s="51"/>
      <c r="H912" s="51"/>
      <c r="I912" s="51"/>
      <c r="J912" s="51"/>
    </row>
    <row r="913" spans="1:10" s="33" customFormat="1" ht="14.1" customHeight="1" thickBot="1" x14ac:dyDescent="0.25">
      <c r="A913" s="43" t="s">
        <v>40</v>
      </c>
      <c r="B913" s="43" t="s">
        <v>41</v>
      </c>
      <c r="C913" s="43" t="s">
        <v>42</v>
      </c>
      <c r="D913" s="43" t="s">
        <v>43</v>
      </c>
      <c r="E913" s="43" t="s">
        <v>44</v>
      </c>
      <c r="F913" s="43" t="s">
        <v>45</v>
      </c>
      <c r="G913" s="51"/>
      <c r="H913" s="51"/>
      <c r="I913" s="51"/>
      <c r="J913" s="51"/>
    </row>
    <row r="914" spans="1:10" s="33" customFormat="1" ht="14.1" customHeight="1" x14ac:dyDescent="0.2">
      <c r="A914" s="44">
        <v>51101522</v>
      </c>
      <c r="B914" s="45" t="str">
        <f t="shared" ref="B914:B951" ca="1" si="40">IFERROR(INDEX(UNSPSCDes,MATCH(INDIRECT(ADDRESS(ROW(),COLUMN()-1,4)),UNSPSCCode,0)),"")</f>
        <v>Claritromicina</v>
      </c>
      <c r="C914" s="44" t="s">
        <v>46</v>
      </c>
      <c r="D914" s="44">
        <v>30</v>
      </c>
      <c r="E914" s="47">
        <v>510</v>
      </c>
      <c r="F914" s="48">
        <f t="shared" ref="F914:F951" ca="1" si="41">INDIRECT(ADDRESS(ROW(),COLUMN()-2,4))*INDIRECT(ADDRESS(ROW(),COLUMN()-1,4))</f>
        <v>15300</v>
      </c>
      <c r="G914" s="51"/>
      <c r="H914" s="51"/>
      <c r="I914" s="51"/>
      <c r="J914" s="51"/>
    </row>
    <row r="915" spans="1:10" s="33" customFormat="1" ht="13.5" customHeight="1" x14ac:dyDescent="0.2">
      <c r="A915" s="44">
        <v>51142001</v>
      </c>
      <c r="B915" s="45" t="str">
        <f t="shared" ca="1" si="40"/>
        <v>Acetaminofén</v>
      </c>
      <c r="C915" s="44" t="s">
        <v>46</v>
      </c>
      <c r="D915" s="44">
        <v>30</v>
      </c>
      <c r="E915" s="47">
        <v>1350</v>
      </c>
      <c r="F915" s="48">
        <f t="shared" ca="1" si="41"/>
        <v>40500</v>
      </c>
      <c r="G915" s="51"/>
      <c r="H915" s="51"/>
      <c r="I915" s="51"/>
      <c r="J915" s="51"/>
    </row>
    <row r="916" spans="1:10" s="33" customFormat="1" ht="13.5" customHeight="1" x14ac:dyDescent="0.2">
      <c r="A916" s="44">
        <v>51241201</v>
      </c>
      <c r="B916" s="45" t="str">
        <f t="shared" ca="1" si="40"/>
        <v>Ácido salicílico</v>
      </c>
      <c r="C916" s="44" t="s">
        <v>46</v>
      </c>
      <c r="D916" s="44">
        <v>25</v>
      </c>
      <c r="E916" s="47">
        <v>120</v>
      </c>
      <c r="F916" s="48">
        <f t="shared" ca="1" si="41"/>
        <v>3000</v>
      </c>
      <c r="G916" s="51"/>
      <c r="H916" s="51"/>
      <c r="I916" s="51"/>
      <c r="J916" s="51"/>
    </row>
    <row r="917" spans="1:10" s="33" customFormat="1" ht="13.5" customHeight="1" x14ac:dyDescent="0.2">
      <c r="A917" s="44">
        <v>51101522</v>
      </c>
      <c r="B917" s="45" t="str">
        <f t="shared" ca="1" si="40"/>
        <v>Claritromicina</v>
      </c>
      <c r="C917" s="44" t="s">
        <v>46</v>
      </c>
      <c r="D917" s="44">
        <v>40</v>
      </c>
      <c r="E917" s="47">
        <v>85</v>
      </c>
      <c r="F917" s="48">
        <f t="shared" ca="1" si="41"/>
        <v>3400</v>
      </c>
      <c r="G917" s="51"/>
      <c r="H917" s="51"/>
      <c r="I917" s="51"/>
      <c r="J917" s="51"/>
    </row>
    <row r="918" spans="1:10" s="33" customFormat="1" ht="13.5" customHeight="1" x14ac:dyDescent="0.2">
      <c r="A918" s="44">
        <v>51121813</v>
      </c>
      <c r="B918" s="45" t="str">
        <f t="shared" ca="1" si="40"/>
        <v>Bitartrato de colina</v>
      </c>
      <c r="C918" s="44" t="s">
        <v>46</v>
      </c>
      <c r="D918" s="44">
        <v>25</v>
      </c>
      <c r="E918" s="47">
        <v>560</v>
      </c>
      <c r="F918" s="48">
        <f t="shared" ca="1" si="41"/>
        <v>14000</v>
      </c>
      <c r="G918" s="51"/>
      <c r="H918" s="51"/>
      <c r="I918" s="51"/>
      <c r="J918" s="51"/>
    </row>
    <row r="919" spans="1:10" s="33" customFormat="1" ht="13.5" customHeight="1" x14ac:dyDescent="0.2">
      <c r="A919" s="44">
        <v>51121813</v>
      </c>
      <c r="B919" s="45" t="str">
        <f t="shared" ca="1" si="40"/>
        <v>Bitartrato de colina</v>
      </c>
      <c r="C919" s="44" t="s">
        <v>46</v>
      </c>
      <c r="D919" s="44">
        <v>30</v>
      </c>
      <c r="E919" s="47">
        <v>182</v>
      </c>
      <c r="F919" s="48">
        <f t="shared" ca="1" si="41"/>
        <v>5460</v>
      </c>
      <c r="G919" s="51"/>
      <c r="H919" s="51"/>
      <c r="I919" s="51"/>
      <c r="J919" s="51"/>
    </row>
    <row r="920" spans="1:10" s="33" customFormat="1" ht="13.5" customHeight="1" x14ac:dyDescent="0.2">
      <c r="A920" s="44">
        <v>51142001</v>
      </c>
      <c r="B920" s="45" t="str">
        <f t="shared" ca="1" si="40"/>
        <v>Acetaminofén</v>
      </c>
      <c r="C920" s="44" t="s">
        <v>46</v>
      </c>
      <c r="D920" s="44">
        <v>25</v>
      </c>
      <c r="E920" s="47">
        <v>620</v>
      </c>
      <c r="F920" s="48">
        <f t="shared" ca="1" si="41"/>
        <v>15500</v>
      </c>
      <c r="G920" s="51"/>
      <c r="H920" s="51"/>
      <c r="I920" s="51"/>
      <c r="J920" s="51"/>
    </row>
    <row r="921" spans="1:10" s="33" customFormat="1" ht="13.5" customHeight="1" x14ac:dyDescent="0.2">
      <c r="A921" s="44">
        <v>51142001</v>
      </c>
      <c r="B921" s="45" t="str">
        <f t="shared" ca="1" si="40"/>
        <v>Acetaminofén</v>
      </c>
      <c r="C921" s="44" t="s">
        <v>46</v>
      </c>
      <c r="D921" s="44">
        <v>30</v>
      </c>
      <c r="E921" s="47">
        <v>2990</v>
      </c>
      <c r="F921" s="48">
        <f t="shared" ca="1" si="41"/>
        <v>89700</v>
      </c>
      <c r="G921" s="51"/>
      <c r="H921" s="51"/>
      <c r="I921" s="51"/>
      <c r="J921" s="51"/>
    </row>
    <row r="922" spans="1:10" s="33" customFormat="1" ht="13.5" customHeight="1" x14ac:dyDescent="0.2">
      <c r="A922" s="44">
        <v>51101503</v>
      </c>
      <c r="B922" s="45" t="str">
        <f t="shared" ca="1" si="40"/>
        <v>Cloranfenicol</v>
      </c>
      <c r="C922" s="44" t="s">
        <v>46</v>
      </c>
      <c r="D922" s="44">
        <v>25</v>
      </c>
      <c r="E922" s="47">
        <v>480</v>
      </c>
      <c r="F922" s="48">
        <f t="shared" ca="1" si="41"/>
        <v>12000</v>
      </c>
      <c r="G922" s="51"/>
      <c r="H922" s="51"/>
      <c r="I922" s="51"/>
      <c r="J922" s="51"/>
    </row>
    <row r="923" spans="1:10" s="33" customFormat="1" ht="13.5" customHeight="1" x14ac:dyDescent="0.2">
      <c r="A923" s="44">
        <v>51101503</v>
      </c>
      <c r="B923" s="45" t="str">
        <f t="shared" ca="1" si="40"/>
        <v>Cloranfenicol</v>
      </c>
      <c r="C923" s="44" t="s">
        <v>46</v>
      </c>
      <c r="D923" s="44">
        <v>35</v>
      </c>
      <c r="E923" s="47">
        <v>450</v>
      </c>
      <c r="F923" s="48">
        <f t="shared" ca="1" si="41"/>
        <v>15750</v>
      </c>
      <c r="G923" s="51"/>
      <c r="H923" s="51"/>
      <c r="I923" s="51"/>
      <c r="J923" s="51"/>
    </row>
    <row r="924" spans="1:10" s="33" customFormat="1" ht="13.5" customHeight="1" x14ac:dyDescent="0.2">
      <c r="A924" s="44">
        <v>51142002</v>
      </c>
      <c r="B924" s="45" t="str">
        <f t="shared" ca="1" si="40"/>
        <v>Ácido acetilsalicílico</v>
      </c>
      <c r="C924" s="44" t="s">
        <v>46</v>
      </c>
      <c r="D924" s="44">
        <v>30</v>
      </c>
      <c r="E924" s="47">
        <v>120</v>
      </c>
      <c r="F924" s="48">
        <f t="shared" ca="1" si="41"/>
        <v>3600</v>
      </c>
      <c r="G924" s="51"/>
      <c r="H924" s="51"/>
      <c r="I924" s="51"/>
      <c r="J924" s="51"/>
    </row>
    <row r="925" spans="1:10" s="33" customFormat="1" ht="13.5" customHeight="1" x14ac:dyDescent="0.2">
      <c r="A925" s="44">
        <v>51142002</v>
      </c>
      <c r="B925" s="45" t="str">
        <f t="shared" ca="1" si="40"/>
        <v>Ácido acetilsalicílico</v>
      </c>
      <c r="C925" s="44" t="s">
        <v>46</v>
      </c>
      <c r="D925" s="44">
        <v>30</v>
      </c>
      <c r="E925" s="47">
        <v>160</v>
      </c>
      <c r="F925" s="48">
        <f t="shared" ca="1" si="41"/>
        <v>4800</v>
      </c>
      <c r="G925" s="51"/>
      <c r="H925" s="51"/>
      <c r="I925" s="51"/>
      <c r="J925" s="51"/>
    </row>
    <row r="926" spans="1:10" s="33" customFormat="1" ht="13.5" customHeight="1" x14ac:dyDescent="0.2">
      <c r="A926" s="44">
        <v>51142002</v>
      </c>
      <c r="B926" s="45" t="str">
        <f t="shared" ca="1" si="40"/>
        <v>Ácido acetilsalicílico</v>
      </c>
      <c r="C926" s="44" t="s">
        <v>46</v>
      </c>
      <c r="D926" s="44">
        <v>30</v>
      </c>
      <c r="E926" s="47">
        <v>890</v>
      </c>
      <c r="F926" s="48">
        <f t="shared" ca="1" si="41"/>
        <v>26700</v>
      </c>
      <c r="G926" s="51"/>
      <c r="H926" s="51"/>
      <c r="I926" s="51"/>
      <c r="J926" s="51"/>
    </row>
    <row r="927" spans="1:10" s="33" customFormat="1" ht="13.5" customHeight="1" x14ac:dyDescent="0.2">
      <c r="A927" s="44">
        <v>51121813</v>
      </c>
      <c r="B927" s="45" t="str">
        <f t="shared" ca="1" si="40"/>
        <v>Bitartrato de colina</v>
      </c>
      <c r="C927" s="44" t="s">
        <v>46</v>
      </c>
      <c r="D927" s="44">
        <v>30</v>
      </c>
      <c r="E927" s="47">
        <v>620</v>
      </c>
      <c r="F927" s="48">
        <f t="shared" ca="1" si="41"/>
        <v>18600</v>
      </c>
      <c r="G927" s="51"/>
      <c r="H927" s="51"/>
      <c r="I927" s="51"/>
      <c r="J927" s="51"/>
    </row>
    <row r="928" spans="1:10" s="33" customFormat="1" ht="13.5" customHeight="1" x14ac:dyDescent="0.2">
      <c r="A928" s="44">
        <v>51121813</v>
      </c>
      <c r="B928" s="45" t="str">
        <f t="shared" ca="1" si="40"/>
        <v>Bitartrato de colina</v>
      </c>
      <c r="C928" s="44" t="s">
        <v>46</v>
      </c>
      <c r="D928" s="44">
        <v>30</v>
      </c>
      <c r="E928" s="47">
        <v>2780</v>
      </c>
      <c r="F928" s="48">
        <f t="shared" ca="1" si="41"/>
        <v>83400</v>
      </c>
      <c r="G928" s="51"/>
      <c r="H928" s="51"/>
      <c r="I928" s="51"/>
      <c r="J928" s="51"/>
    </row>
    <row r="929" spans="1:10" s="33" customFormat="1" ht="13.5" customHeight="1" x14ac:dyDescent="0.2">
      <c r="A929" s="44">
        <v>51101584</v>
      </c>
      <c r="B929" s="45" t="str">
        <f t="shared" ca="1" si="40"/>
        <v>Gentamicina</v>
      </c>
      <c r="C929" s="44" t="s">
        <v>46</v>
      </c>
      <c r="D929" s="44">
        <v>30</v>
      </c>
      <c r="E929" s="47">
        <v>2300</v>
      </c>
      <c r="F929" s="48">
        <f t="shared" ca="1" si="41"/>
        <v>69000</v>
      </c>
      <c r="G929" s="51"/>
      <c r="H929" s="51"/>
      <c r="I929" s="51"/>
      <c r="J929" s="51"/>
    </row>
    <row r="930" spans="1:10" s="33" customFormat="1" ht="13.5" customHeight="1" x14ac:dyDescent="0.2">
      <c r="A930" s="44">
        <v>51142002</v>
      </c>
      <c r="B930" s="45" t="str">
        <f t="shared" ca="1" si="40"/>
        <v>Ácido acetilsalicílico</v>
      </c>
      <c r="C930" s="44" t="s">
        <v>46</v>
      </c>
      <c r="D930" s="44">
        <v>30</v>
      </c>
      <c r="E930" s="47">
        <v>1250</v>
      </c>
      <c r="F930" s="48">
        <f t="shared" ca="1" si="41"/>
        <v>37500</v>
      </c>
      <c r="G930" s="51"/>
      <c r="H930" s="51"/>
      <c r="I930" s="51"/>
      <c r="J930" s="51"/>
    </row>
    <row r="931" spans="1:10" s="33" customFormat="1" ht="13.5" customHeight="1" x14ac:dyDescent="0.2">
      <c r="A931" s="44">
        <v>51142002</v>
      </c>
      <c r="B931" s="45" t="str">
        <f t="shared" ca="1" si="40"/>
        <v>Ácido acetilsalicílico</v>
      </c>
      <c r="C931" s="44" t="s">
        <v>46</v>
      </c>
      <c r="D931" s="44">
        <v>30</v>
      </c>
      <c r="E931" s="47">
        <v>845</v>
      </c>
      <c r="F931" s="48">
        <f t="shared" ca="1" si="41"/>
        <v>25350</v>
      </c>
      <c r="G931" s="51"/>
      <c r="H931" s="51"/>
      <c r="I931" s="51"/>
      <c r="J931" s="51"/>
    </row>
    <row r="932" spans="1:10" s="33" customFormat="1" ht="13.5" customHeight="1" x14ac:dyDescent="0.2">
      <c r="A932" s="44">
        <v>51101584</v>
      </c>
      <c r="B932" s="45" t="str">
        <f t="shared" ca="1" si="40"/>
        <v>Gentamicina</v>
      </c>
      <c r="C932" s="44" t="s">
        <v>46</v>
      </c>
      <c r="D932" s="44">
        <v>30</v>
      </c>
      <c r="E932" s="47">
        <v>240</v>
      </c>
      <c r="F932" s="48">
        <f t="shared" ca="1" si="41"/>
        <v>7200</v>
      </c>
      <c r="G932" s="51"/>
      <c r="H932" s="51"/>
      <c r="I932" s="51"/>
      <c r="J932" s="51"/>
    </row>
    <row r="933" spans="1:10" s="33" customFormat="1" ht="13.5" customHeight="1" x14ac:dyDescent="0.2">
      <c r="A933" s="44">
        <v>51101584</v>
      </c>
      <c r="B933" s="45" t="str">
        <f t="shared" ca="1" si="40"/>
        <v>Gentamicina</v>
      </c>
      <c r="C933" s="44" t="s">
        <v>46</v>
      </c>
      <c r="D933" s="44">
        <v>30</v>
      </c>
      <c r="E933" s="47">
        <v>1350</v>
      </c>
      <c r="F933" s="48">
        <f t="shared" ca="1" si="41"/>
        <v>40500</v>
      </c>
      <c r="G933" s="51"/>
      <c r="H933" s="51"/>
      <c r="I933" s="51"/>
      <c r="J933" s="51"/>
    </row>
    <row r="934" spans="1:10" s="33" customFormat="1" ht="13.5" customHeight="1" x14ac:dyDescent="0.2">
      <c r="A934" s="44">
        <v>51101584</v>
      </c>
      <c r="B934" s="45" t="str">
        <f t="shared" ca="1" si="40"/>
        <v>Gentamicina</v>
      </c>
      <c r="C934" s="44" t="s">
        <v>46</v>
      </c>
      <c r="D934" s="44">
        <v>30</v>
      </c>
      <c r="E934" s="47">
        <v>1200</v>
      </c>
      <c r="F934" s="48">
        <f t="shared" ca="1" si="41"/>
        <v>36000</v>
      </c>
      <c r="G934" s="51"/>
      <c r="H934" s="51"/>
      <c r="I934" s="51"/>
      <c r="J934" s="51"/>
    </row>
    <row r="935" spans="1:10" s="33" customFormat="1" ht="13.5" customHeight="1" x14ac:dyDescent="0.2">
      <c r="A935" s="44">
        <v>51142002</v>
      </c>
      <c r="B935" s="45" t="str">
        <f t="shared" ca="1" si="40"/>
        <v>Ácido acetilsalicílico</v>
      </c>
      <c r="C935" s="44" t="s">
        <v>46</v>
      </c>
      <c r="D935" s="44">
        <v>30</v>
      </c>
      <c r="E935" s="47">
        <v>380</v>
      </c>
      <c r="F935" s="48">
        <f t="shared" ca="1" si="41"/>
        <v>11400</v>
      </c>
      <c r="G935" s="51"/>
      <c r="H935" s="51"/>
      <c r="I935" s="51"/>
      <c r="J935" s="51"/>
    </row>
    <row r="936" spans="1:10" s="33" customFormat="1" ht="13.5" customHeight="1" x14ac:dyDescent="0.2">
      <c r="A936" s="44">
        <v>51142002</v>
      </c>
      <c r="B936" s="45" t="str">
        <f t="shared" ca="1" si="40"/>
        <v>Ácido acetilsalicílico</v>
      </c>
      <c r="C936" s="44" t="s">
        <v>46</v>
      </c>
      <c r="D936" s="44">
        <v>35</v>
      </c>
      <c r="E936" s="47">
        <v>2100</v>
      </c>
      <c r="F936" s="48">
        <f t="shared" ca="1" si="41"/>
        <v>73500</v>
      </c>
      <c r="G936" s="51"/>
      <c r="H936" s="51"/>
      <c r="I936" s="51"/>
      <c r="J936" s="51"/>
    </row>
    <row r="937" spans="1:10" s="33" customFormat="1" ht="13.5" customHeight="1" x14ac:dyDescent="0.2">
      <c r="A937" s="44">
        <v>51142002</v>
      </c>
      <c r="B937" s="45" t="str">
        <f t="shared" ca="1" si="40"/>
        <v>Ácido acetilsalicílico</v>
      </c>
      <c r="C937" s="44" t="s">
        <v>46</v>
      </c>
      <c r="D937" s="44">
        <v>35</v>
      </c>
      <c r="E937" s="47">
        <v>109</v>
      </c>
      <c r="F937" s="48">
        <f t="shared" ca="1" si="41"/>
        <v>3815</v>
      </c>
      <c r="G937" s="51"/>
      <c r="H937" s="51"/>
      <c r="I937" s="51"/>
      <c r="J937" s="51"/>
    </row>
    <row r="938" spans="1:10" s="33" customFormat="1" ht="13.5" customHeight="1" x14ac:dyDescent="0.2">
      <c r="A938" s="44">
        <v>51142002</v>
      </c>
      <c r="B938" s="45" t="str">
        <f t="shared" ca="1" si="40"/>
        <v>Ácido acetilsalicílico</v>
      </c>
      <c r="C938" s="44" t="s">
        <v>46</v>
      </c>
      <c r="D938" s="44">
        <v>35</v>
      </c>
      <c r="E938" s="47">
        <v>290</v>
      </c>
      <c r="F938" s="48">
        <f t="shared" ca="1" si="41"/>
        <v>10150</v>
      </c>
      <c r="G938" s="51"/>
      <c r="H938" s="51"/>
      <c r="I938" s="51"/>
      <c r="J938" s="51"/>
    </row>
    <row r="939" spans="1:10" s="33" customFormat="1" ht="13.5" customHeight="1" x14ac:dyDescent="0.2">
      <c r="A939" s="44">
        <v>51101507</v>
      </c>
      <c r="B939" s="45" t="str">
        <f t="shared" ca="1" si="40"/>
        <v>Penicilina</v>
      </c>
      <c r="C939" s="44" t="s">
        <v>46</v>
      </c>
      <c r="D939" s="44">
        <v>30</v>
      </c>
      <c r="E939" s="47">
        <v>110</v>
      </c>
      <c r="F939" s="48">
        <f t="shared" ca="1" si="41"/>
        <v>3300</v>
      </c>
      <c r="G939" s="51"/>
      <c r="H939" s="51"/>
      <c r="I939" s="51"/>
      <c r="J939" s="51"/>
    </row>
    <row r="940" spans="1:10" s="33" customFormat="1" ht="13.5" customHeight="1" x14ac:dyDescent="0.2">
      <c r="A940" s="44">
        <v>51101507</v>
      </c>
      <c r="B940" s="45" t="str">
        <f t="shared" ca="1" si="40"/>
        <v>Penicilina</v>
      </c>
      <c r="C940" s="44" t="s">
        <v>46</v>
      </c>
      <c r="D940" s="44">
        <v>25</v>
      </c>
      <c r="E940" s="47">
        <v>1310</v>
      </c>
      <c r="F940" s="48">
        <f t="shared" ca="1" si="41"/>
        <v>32750</v>
      </c>
      <c r="G940" s="51"/>
      <c r="H940" s="51"/>
      <c r="I940" s="51"/>
      <c r="J940" s="51"/>
    </row>
    <row r="941" spans="1:10" s="33" customFormat="1" ht="13.5" customHeight="1" x14ac:dyDescent="0.2">
      <c r="A941" s="44">
        <v>51101584</v>
      </c>
      <c r="B941" s="45" t="str">
        <f t="shared" ca="1" si="40"/>
        <v>Gentamicina</v>
      </c>
      <c r="C941" s="44" t="s">
        <v>46</v>
      </c>
      <c r="D941" s="44">
        <v>20</v>
      </c>
      <c r="E941" s="47">
        <v>5100</v>
      </c>
      <c r="F941" s="48">
        <f t="shared" ca="1" si="41"/>
        <v>102000</v>
      </c>
      <c r="G941" s="51"/>
      <c r="H941" s="51"/>
      <c r="I941" s="51"/>
      <c r="J941" s="51"/>
    </row>
    <row r="942" spans="1:10" s="33" customFormat="1" ht="13.5" customHeight="1" x14ac:dyDescent="0.2">
      <c r="A942" s="44">
        <v>51101584</v>
      </c>
      <c r="B942" s="45" t="str">
        <f t="shared" ca="1" si="40"/>
        <v>Gentamicina</v>
      </c>
      <c r="C942" s="44" t="s">
        <v>46</v>
      </c>
      <c r="D942" s="44">
        <v>30</v>
      </c>
      <c r="E942" s="47">
        <v>410</v>
      </c>
      <c r="F942" s="48">
        <f t="shared" ca="1" si="41"/>
        <v>12300</v>
      </c>
      <c r="G942" s="51"/>
      <c r="H942" s="51"/>
      <c r="I942" s="51"/>
      <c r="J942" s="51"/>
    </row>
    <row r="943" spans="1:10" s="33" customFormat="1" ht="13.5" customHeight="1" x14ac:dyDescent="0.2">
      <c r="A943" s="44">
        <v>51142002</v>
      </c>
      <c r="B943" s="45" t="str">
        <f t="shared" ca="1" si="40"/>
        <v>Ácido acetilsalicílico</v>
      </c>
      <c r="C943" s="44" t="s">
        <v>46</v>
      </c>
      <c r="D943" s="44">
        <v>35</v>
      </c>
      <c r="E943" s="47">
        <v>1450</v>
      </c>
      <c r="F943" s="48">
        <f t="shared" ca="1" si="41"/>
        <v>50750</v>
      </c>
      <c r="G943" s="51"/>
      <c r="H943" s="51"/>
      <c r="I943" s="51"/>
      <c r="J943" s="51"/>
    </row>
    <row r="944" spans="1:10" s="33" customFormat="1" ht="13.5" customHeight="1" x14ac:dyDescent="0.2">
      <c r="A944" s="44">
        <v>51142002</v>
      </c>
      <c r="B944" s="45" t="str">
        <f t="shared" ca="1" si="40"/>
        <v>Ácido acetilsalicílico</v>
      </c>
      <c r="C944" s="44" t="s">
        <v>46</v>
      </c>
      <c r="D944" s="44">
        <v>20</v>
      </c>
      <c r="E944" s="47">
        <v>320</v>
      </c>
      <c r="F944" s="48">
        <f t="shared" ca="1" si="41"/>
        <v>6400</v>
      </c>
      <c r="G944" s="51"/>
      <c r="H944" s="51"/>
      <c r="I944" s="51"/>
      <c r="J944" s="51"/>
    </row>
    <row r="945" spans="1:10" s="33" customFormat="1" ht="13.5" customHeight="1" x14ac:dyDescent="0.2">
      <c r="A945" s="44">
        <v>51101507</v>
      </c>
      <c r="B945" s="45" t="str">
        <f t="shared" ca="1" si="40"/>
        <v>Penicilina</v>
      </c>
      <c r="C945" s="44" t="s">
        <v>46</v>
      </c>
      <c r="D945" s="44">
        <v>35</v>
      </c>
      <c r="E945" s="47">
        <v>115</v>
      </c>
      <c r="F945" s="48">
        <f t="shared" ca="1" si="41"/>
        <v>4025</v>
      </c>
      <c r="G945" s="51"/>
      <c r="H945" s="51"/>
      <c r="I945" s="51"/>
      <c r="J945" s="51"/>
    </row>
    <row r="946" spans="1:10" s="33" customFormat="1" ht="13.5" customHeight="1" x14ac:dyDescent="0.2">
      <c r="A946" s="44">
        <v>51101507</v>
      </c>
      <c r="B946" s="45" t="str">
        <f t="shared" ca="1" si="40"/>
        <v>Penicilina</v>
      </c>
      <c r="C946" s="44" t="s">
        <v>46</v>
      </c>
      <c r="D946" s="44">
        <v>50</v>
      </c>
      <c r="E946" s="47">
        <v>2850</v>
      </c>
      <c r="F946" s="48">
        <f t="shared" ca="1" si="41"/>
        <v>142500</v>
      </c>
      <c r="G946" s="51"/>
      <c r="H946" s="51"/>
      <c r="I946" s="51"/>
      <c r="J946" s="51"/>
    </row>
    <row r="947" spans="1:10" s="33" customFormat="1" ht="13.5" customHeight="1" x14ac:dyDescent="0.2">
      <c r="A947" s="44">
        <v>51101507</v>
      </c>
      <c r="B947" s="45" t="str">
        <f t="shared" ca="1" si="40"/>
        <v>Penicilina</v>
      </c>
      <c r="C947" s="44" t="s">
        <v>46</v>
      </c>
      <c r="D947" s="44">
        <v>35</v>
      </c>
      <c r="E947" s="47">
        <v>1300</v>
      </c>
      <c r="F947" s="48">
        <f t="shared" ca="1" si="41"/>
        <v>45500</v>
      </c>
      <c r="G947" s="51"/>
      <c r="H947" s="51"/>
      <c r="I947" s="51"/>
      <c r="J947" s="51"/>
    </row>
    <row r="948" spans="1:10" s="33" customFormat="1" ht="13.5" customHeight="1" x14ac:dyDescent="0.2">
      <c r="A948" s="44">
        <v>51201808</v>
      </c>
      <c r="B948" s="45" t="str">
        <f t="shared" ca="1" si="40"/>
        <v>Clorhidrato levamisol</v>
      </c>
      <c r="C948" s="44" t="s">
        <v>46</v>
      </c>
      <c r="D948" s="44">
        <v>30</v>
      </c>
      <c r="E948" s="47">
        <v>520</v>
      </c>
      <c r="F948" s="48">
        <f t="shared" ca="1" si="41"/>
        <v>15600</v>
      </c>
      <c r="G948" s="51"/>
      <c r="H948" s="51"/>
      <c r="I948" s="51"/>
      <c r="J948" s="51"/>
    </row>
    <row r="949" spans="1:10" s="33" customFormat="1" ht="13.5" customHeight="1" x14ac:dyDescent="0.2">
      <c r="A949" s="44">
        <v>51201808</v>
      </c>
      <c r="B949" s="45" t="str">
        <f t="shared" ca="1" si="40"/>
        <v>Clorhidrato levamisol</v>
      </c>
      <c r="C949" s="44" t="s">
        <v>46</v>
      </c>
      <c r="D949" s="44">
        <v>35</v>
      </c>
      <c r="E949" s="47">
        <v>210</v>
      </c>
      <c r="F949" s="48">
        <f t="shared" ca="1" si="41"/>
        <v>7350</v>
      </c>
      <c r="G949" s="51"/>
      <c r="H949" s="51"/>
      <c r="I949" s="51"/>
      <c r="J949" s="51"/>
    </row>
    <row r="950" spans="1:10" s="33" customFormat="1" ht="13.5" customHeight="1" x14ac:dyDescent="0.2">
      <c r="A950" s="44">
        <v>51142002</v>
      </c>
      <c r="B950" s="45" t="str">
        <f t="shared" ca="1" si="40"/>
        <v>Ácido acetilsalicílico</v>
      </c>
      <c r="C950" s="44" t="s">
        <v>46</v>
      </c>
      <c r="D950" s="44">
        <v>35</v>
      </c>
      <c r="E950" s="47">
        <v>1300</v>
      </c>
      <c r="F950" s="48">
        <f t="shared" ca="1" si="41"/>
        <v>45500</v>
      </c>
      <c r="G950" s="51"/>
      <c r="H950" s="51"/>
      <c r="I950" s="51"/>
      <c r="J950" s="51"/>
    </row>
    <row r="951" spans="1:10" s="33" customFormat="1" ht="13.5" customHeight="1" x14ac:dyDescent="0.2">
      <c r="A951" s="44">
        <v>51142002</v>
      </c>
      <c r="B951" s="45" t="str">
        <f t="shared" ca="1" si="40"/>
        <v>Ácido acetilsalicílico</v>
      </c>
      <c r="C951" s="44" t="s">
        <v>46</v>
      </c>
      <c r="D951" s="44">
        <v>20</v>
      </c>
      <c r="E951" s="47">
        <v>520</v>
      </c>
      <c r="F951" s="48">
        <f t="shared" ca="1" si="41"/>
        <v>10400</v>
      </c>
      <c r="G951" s="51"/>
      <c r="H951" s="51"/>
      <c r="I951" s="51"/>
      <c r="J951" s="51"/>
    </row>
    <row r="952" spans="1:10" s="33" customFormat="1" ht="14.1" customHeight="1" x14ac:dyDescent="0.2">
      <c r="A952" s="51"/>
      <c r="B952" s="51"/>
      <c r="C952" s="51"/>
      <c r="D952" s="51"/>
      <c r="E952" s="49" t="s">
        <v>47</v>
      </c>
      <c r="F952" s="50">
        <f ca="1">SUM(Table340[MONTO TOTAL ESTIMADO])</f>
        <v>1144500</v>
      </c>
      <c r="G952" s="51"/>
      <c r="H952" s="51" t="str">
        <f>C907</f>
        <v>Bienes</v>
      </c>
      <c r="I952" s="51" t="str">
        <f>E907</f>
        <v>MIPYME Mujeres</v>
      </c>
      <c r="J952" s="51" t="str">
        <f>D907</f>
        <v>Compras Menores</v>
      </c>
    </row>
    <row r="953" spans="1:10" s="33" customFormat="1" ht="14.1" customHeight="1" thickBot="1" x14ac:dyDescent="0.3"/>
    <row r="954" spans="1:10" s="33" customFormat="1" ht="33.75" customHeight="1" thickBot="1" x14ac:dyDescent="0.25">
      <c r="A954" s="34" t="s">
        <v>18</v>
      </c>
      <c r="B954" s="34" t="s">
        <v>19</v>
      </c>
      <c r="C954" s="34" t="s">
        <v>20</v>
      </c>
      <c r="D954" s="34" t="s">
        <v>21</v>
      </c>
      <c r="E954" s="34" t="s">
        <v>22</v>
      </c>
      <c r="F954" s="34" t="s">
        <v>23</v>
      </c>
      <c r="G954" s="51"/>
      <c r="H954" s="51"/>
      <c r="I954" s="51"/>
      <c r="J954" s="51"/>
    </row>
    <row r="955" spans="1:10" s="33" customFormat="1" ht="13.5" customHeight="1" thickBot="1" x14ac:dyDescent="0.25">
      <c r="A955" s="35" t="s">
        <v>102</v>
      </c>
      <c r="B955" s="35" t="s">
        <v>57</v>
      </c>
      <c r="C955" s="35" t="s">
        <v>26</v>
      </c>
      <c r="D955" s="35" t="s">
        <v>51</v>
      </c>
      <c r="E955" s="35" t="s">
        <v>54</v>
      </c>
      <c r="F955" s="35"/>
      <c r="G955" s="51"/>
      <c r="H955" s="51"/>
      <c r="I955" s="51"/>
      <c r="J955" s="51"/>
    </row>
    <row r="956" spans="1:10" s="33" customFormat="1" ht="14.1" customHeight="1" thickBot="1" x14ac:dyDescent="0.25">
      <c r="A956" s="36" t="s">
        <v>29</v>
      </c>
      <c r="B956" s="37" t="s">
        <v>30</v>
      </c>
      <c r="C956" s="52">
        <v>45145</v>
      </c>
      <c r="D956" s="36" t="s">
        <v>31</v>
      </c>
      <c r="E956" s="37" t="s">
        <v>32</v>
      </c>
      <c r="F956" s="35" t="s">
        <v>33</v>
      </c>
      <c r="G956" s="51"/>
      <c r="H956" s="51"/>
      <c r="I956" s="51"/>
      <c r="J956" s="51"/>
    </row>
    <row r="957" spans="1:10" s="33" customFormat="1" ht="14.1" customHeight="1" thickBot="1" x14ac:dyDescent="0.25">
      <c r="A957" s="41"/>
      <c r="B957" s="37" t="s">
        <v>34</v>
      </c>
      <c r="C957" s="53">
        <f>IF(C956="","",IF(AND(MONTH(C956)&gt;=1,MONTH(C956)&lt;=3),1,IF(AND(MONTH(C956)&gt;=4,MONTH(C956)&lt;=6),2,IF(AND(MONTH(C956)&gt;=7,MONTH(C956)&lt;=9),3,4))))</f>
        <v>3</v>
      </c>
      <c r="D957" s="41"/>
      <c r="E957" s="37" t="s">
        <v>35</v>
      </c>
      <c r="F957" s="35" t="s">
        <v>36</v>
      </c>
      <c r="G957" s="51"/>
      <c r="H957" s="51"/>
      <c r="I957" s="51"/>
      <c r="J957" s="51"/>
    </row>
    <row r="958" spans="1:10" s="33" customFormat="1" ht="14.1" customHeight="1" thickBot="1" x14ac:dyDescent="0.25">
      <c r="A958" s="41"/>
      <c r="B958" s="37" t="s">
        <v>37</v>
      </c>
      <c r="C958" s="52">
        <v>45156</v>
      </c>
      <c r="D958" s="41"/>
      <c r="E958" s="37" t="s">
        <v>38</v>
      </c>
      <c r="F958" s="35" t="s">
        <v>36</v>
      </c>
      <c r="G958" s="51"/>
      <c r="H958" s="51"/>
      <c r="I958" s="51"/>
      <c r="J958" s="51"/>
    </row>
    <row r="959" spans="1:10" s="33" customFormat="1" ht="14.1" customHeight="1" thickBot="1" x14ac:dyDescent="0.25">
      <c r="A959" s="41"/>
      <c r="B959" s="37" t="s">
        <v>34</v>
      </c>
      <c r="C959" s="53">
        <f>IF(C958="","",IF(AND(MONTH(C958)&gt;=1,MONTH(C958)&lt;=3),1,IF(AND(MONTH(C958)&gt;=4,MONTH(C958)&lt;=6),2,IF(AND(MONTH(C958)&gt;=7,MONTH(C958)&lt;=9),3,4))))</f>
        <v>3</v>
      </c>
      <c r="D959" s="41"/>
      <c r="E959" s="37" t="s">
        <v>39</v>
      </c>
      <c r="F959" s="35" t="s">
        <v>36</v>
      </c>
      <c r="G959" s="51"/>
      <c r="H959" s="51"/>
      <c r="I959" s="51"/>
      <c r="J959" s="51"/>
    </row>
    <row r="960" spans="1:10" s="33" customFormat="1" ht="14.1" customHeight="1" thickBot="1" x14ac:dyDescent="0.25">
      <c r="A960" s="51"/>
      <c r="B960" s="51"/>
      <c r="C960" s="51"/>
      <c r="D960" s="51"/>
      <c r="E960" s="51"/>
      <c r="F960" s="51"/>
      <c r="G960" s="51"/>
      <c r="H960" s="51"/>
      <c r="I960" s="51"/>
      <c r="J960" s="51"/>
    </row>
    <row r="961" spans="1:10" s="33" customFormat="1" ht="14.1" customHeight="1" thickBot="1" x14ac:dyDescent="0.25">
      <c r="A961" s="43" t="s">
        <v>40</v>
      </c>
      <c r="B961" s="43" t="s">
        <v>41</v>
      </c>
      <c r="C961" s="43" t="s">
        <v>42</v>
      </c>
      <c r="D961" s="43" t="s">
        <v>43</v>
      </c>
      <c r="E961" s="43" t="s">
        <v>44</v>
      </c>
      <c r="F961" s="43" t="s">
        <v>45</v>
      </c>
      <c r="G961" s="51"/>
      <c r="H961" s="51"/>
      <c r="I961" s="51"/>
      <c r="J961" s="51"/>
    </row>
    <row r="962" spans="1:10" s="33" customFormat="1" ht="13.5" customHeight="1" x14ac:dyDescent="0.2">
      <c r="A962" s="44">
        <v>30171607</v>
      </c>
      <c r="B962" s="45" t="str">
        <f t="shared" ref="B962:B968" ca="1" si="42">IFERROR(INDEX(UNSPSCDes,MATCH(INDIRECT(ADDRESS(ROW(),COLUMN()-1,4)),UNSPSCCode,0)),"")</f>
        <v>Ventanas con hoja de desplazamiento horizontal</v>
      </c>
      <c r="C962" s="44" t="s">
        <v>46</v>
      </c>
      <c r="D962" s="44">
        <v>6</v>
      </c>
      <c r="E962" s="56">
        <v>14321.97</v>
      </c>
      <c r="F962" s="48">
        <f t="shared" ref="F962:F968" ca="1" si="43">INDIRECT(ADDRESS(ROW(),COLUMN()-2,4))*INDIRECT(ADDRESS(ROW(),COLUMN()-1,4))</f>
        <v>85931.819999999992</v>
      </c>
      <c r="G962" s="51"/>
      <c r="H962" s="51"/>
      <c r="I962" s="51"/>
      <c r="J962" s="51"/>
    </row>
    <row r="963" spans="1:10" s="33" customFormat="1" ht="13.5" customHeight="1" x14ac:dyDescent="0.2">
      <c r="A963" s="44">
        <v>30171607</v>
      </c>
      <c r="B963" s="45" t="str">
        <f t="shared" ca="1" si="42"/>
        <v>Ventanas con hoja de desplazamiento horizontal</v>
      </c>
      <c r="C963" s="44" t="s">
        <v>46</v>
      </c>
      <c r="D963" s="44">
        <v>6</v>
      </c>
      <c r="E963" s="56">
        <v>15714.3</v>
      </c>
      <c r="F963" s="48">
        <f t="shared" ca="1" si="43"/>
        <v>94285.799999999988</v>
      </c>
      <c r="G963" s="51"/>
      <c r="H963" s="51"/>
      <c r="I963" s="51"/>
      <c r="J963" s="51"/>
    </row>
    <row r="964" spans="1:10" s="33" customFormat="1" ht="13.5" customHeight="1" x14ac:dyDescent="0.2">
      <c r="A964" s="44">
        <v>30171607</v>
      </c>
      <c r="B964" s="45" t="str">
        <f t="shared" ca="1" si="42"/>
        <v>Ventanas con hoja de desplazamiento horizontal</v>
      </c>
      <c r="C964" s="44" t="s">
        <v>46</v>
      </c>
      <c r="D964" s="44">
        <v>6</v>
      </c>
      <c r="E964" s="56">
        <v>13785.2</v>
      </c>
      <c r="F964" s="48">
        <f t="shared" ca="1" si="43"/>
        <v>82711.200000000012</v>
      </c>
      <c r="G964" s="51"/>
      <c r="H964" s="51"/>
      <c r="I964" s="51"/>
      <c r="J964" s="51"/>
    </row>
    <row r="965" spans="1:10" s="33" customFormat="1" ht="13.5" customHeight="1" x14ac:dyDescent="0.2">
      <c r="A965" s="44">
        <v>30171607</v>
      </c>
      <c r="B965" s="45" t="str">
        <f t="shared" ca="1" si="42"/>
        <v>Ventanas con hoja de desplazamiento horizontal</v>
      </c>
      <c r="C965" s="44" t="s">
        <v>46</v>
      </c>
      <c r="D965" s="44">
        <v>3</v>
      </c>
      <c r="E965" s="56">
        <v>14278.86</v>
      </c>
      <c r="F965" s="48">
        <f t="shared" ca="1" si="43"/>
        <v>42836.58</v>
      </c>
      <c r="G965" s="51"/>
      <c r="H965" s="51"/>
      <c r="I965" s="51"/>
      <c r="J965" s="51"/>
    </row>
    <row r="966" spans="1:10" s="33" customFormat="1" ht="13.5" customHeight="1" x14ac:dyDescent="0.2">
      <c r="A966" s="44">
        <v>30171607</v>
      </c>
      <c r="B966" s="45" t="str">
        <f t="shared" ca="1" si="42"/>
        <v>Ventanas con hoja de desplazamiento horizontal</v>
      </c>
      <c r="C966" s="44" t="s">
        <v>46</v>
      </c>
      <c r="D966" s="44">
        <v>40</v>
      </c>
      <c r="E966" s="56">
        <v>55393.34</v>
      </c>
      <c r="F966" s="48">
        <f t="shared" ca="1" si="43"/>
        <v>2215733.5999999996</v>
      </c>
      <c r="G966" s="51"/>
      <c r="H966" s="51"/>
      <c r="I966" s="51"/>
      <c r="J966" s="51"/>
    </row>
    <row r="967" spans="1:10" s="33" customFormat="1" ht="13.5" customHeight="1" x14ac:dyDescent="0.2">
      <c r="A967" s="44">
        <v>30171607</v>
      </c>
      <c r="B967" s="45" t="str">
        <f t="shared" ca="1" si="42"/>
        <v>Ventanas con hoja de desplazamiento horizontal</v>
      </c>
      <c r="C967" s="44" t="s">
        <v>46</v>
      </c>
      <c r="D967" s="44">
        <v>3</v>
      </c>
      <c r="E967" s="56">
        <v>6924.17</v>
      </c>
      <c r="F967" s="48">
        <f t="shared" ca="1" si="43"/>
        <v>20772.510000000002</v>
      </c>
      <c r="G967" s="51"/>
      <c r="H967" s="51"/>
      <c r="I967" s="51"/>
      <c r="J967" s="51"/>
    </row>
    <row r="968" spans="1:10" s="33" customFormat="1" ht="13.5" customHeight="1" x14ac:dyDescent="0.2">
      <c r="A968" s="44">
        <v>30171607</v>
      </c>
      <c r="B968" s="45" t="str">
        <f t="shared" ca="1" si="42"/>
        <v>Ventanas con hoja de desplazamiento horizontal</v>
      </c>
      <c r="C968" s="44" t="s">
        <v>46</v>
      </c>
      <c r="D968" s="44">
        <v>4</v>
      </c>
      <c r="E968" s="56">
        <v>27696.67</v>
      </c>
      <c r="F968" s="48">
        <f t="shared" ca="1" si="43"/>
        <v>110786.68</v>
      </c>
      <c r="G968" s="51"/>
      <c r="H968" s="51"/>
      <c r="I968" s="51"/>
      <c r="J968" s="51"/>
    </row>
    <row r="969" spans="1:10" s="33" customFormat="1" ht="14.1" customHeight="1" x14ac:dyDescent="0.2">
      <c r="A969" s="51"/>
      <c r="B969" s="51"/>
      <c r="C969" s="51"/>
      <c r="D969" s="51"/>
      <c r="E969" s="49" t="s">
        <v>47</v>
      </c>
      <c r="F969" s="50">
        <f ca="1">SUM(Table341[MONTO TOTAL ESTIMADO])</f>
        <v>2653058.1899999995</v>
      </c>
      <c r="G969" s="51"/>
      <c r="H969" s="51" t="str">
        <f>C955</f>
        <v>Bienes</v>
      </c>
      <c r="I969" s="51" t="str">
        <f>E955</f>
        <v>Sí</v>
      </c>
      <c r="J969" s="51" t="str">
        <f>D955</f>
        <v>Comparacion de Precios</v>
      </c>
    </row>
    <row r="970" spans="1:10" s="33" customFormat="1" ht="14.1" customHeight="1" thickBot="1" x14ac:dyDescent="0.3"/>
    <row r="971" spans="1:10" s="33" customFormat="1" ht="33.75" customHeight="1" thickBot="1" x14ac:dyDescent="0.25">
      <c r="A971" s="34" t="s">
        <v>18</v>
      </c>
      <c r="B971" s="34" t="s">
        <v>19</v>
      </c>
      <c r="C971" s="34" t="s">
        <v>20</v>
      </c>
      <c r="D971" s="34" t="s">
        <v>21</v>
      </c>
      <c r="E971" s="34" t="s">
        <v>22</v>
      </c>
      <c r="F971" s="34" t="s">
        <v>23</v>
      </c>
      <c r="G971" s="51"/>
      <c r="H971" s="51"/>
      <c r="I971" s="51"/>
      <c r="J971" s="51"/>
    </row>
    <row r="972" spans="1:10" s="33" customFormat="1" ht="13.5" customHeight="1" thickBot="1" x14ac:dyDescent="0.25">
      <c r="A972" s="35" t="s">
        <v>103</v>
      </c>
      <c r="B972" s="35" t="s">
        <v>57</v>
      </c>
      <c r="C972" s="35" t="s">
        <v>26</v>
      </c>
      <c r="D972" s="35" t="s">
        <v>51</v>
      </c>
      <c r="E972" s="35" t="s">
        <v>28</v>
      </c>
      <c r="F972" s="35"/>
      <c r="G972" s="51"/>
      <c r="H972" s="51"/>
      <c r="I972" s="51"/>
      <c r="J972" s="51"/>
    </row>
    <row r="973" spans="1:10" s="33" customFormat="1" ht="14.1" customHeight="1" thickBot="1" x14ac:dyDescent="0.25">
      <c r="A973" s="36" t="s">
        <v>29</v>
      </c>
      <c r="B973" s="37" t="s">
        <v>30</v>
      </c>
      <c r="C973" s="52">
        <v>44998</v>
      </c>
      <c r="D973" s="36" t="s">
        <v>31</v>
      </c>
      <c r="E973" s="37" t="s">
        <v>32</v>
      </c>
      <c r="F973" s="35" t="s">
        <v>33</v>
      </c>
      <c r="G973" s="51"/>
      <c r="H973" s="51"/>
      <c r="I973" s="51"/>
      <c r="J973" s="51"/>
    </row>
    <row r="974" spans="1:10" s="33" customFormat="1" ht="14.1" customHeight="1" thickBot="1" x14ac:dyDescent="0.25">
      <c r="A974" s="41"/>
      <c r="B974" s="37" t="s">
        <v>34</v>
      </c>
      <c r="C974" s="53">
        <f>IF(C973="","",IF(AND(MONTH(C973)&gt;=1,MONTH(C973)&lt;=3),1,IF(AND(MONTH(C973)&gt;=4,MONTH(C973)&lt;=6),2,IF(AND(MONTH(C973)&gt;=7,MONTH(C973)&lt;=9),3,4))))</f>
        <v>1</v>
      </c>
      <c r="D974" s="41"/>
      <c r="E974" s="37" t="s">
        <v>35</v>
      </c>
      <c r="F974" s="35" t="s">
        <v>36</v>
      </c>
      <c r="G974" s="51"/>
      <c r="H974" s="51"/>
      <c r="I974" s="51"/>
      <c r="J974" s="51"/>
    </row>
    <row r="975" spans="1:10" s="33" customFormat="1" ht="14.1" customHeight="1" thickBot="1" x14ac:dyDescent="0.25">
      <c r="A975" s="41"/>
      <c r="B975" s="37" t="s">
        <v>37</v>
      </c>
      <c r="C975" s="52">
        <v>45009</v>
      </c>
      <c r="D975" s="41"/>
      <c r="E975" s="37" t="s">
        <v>38</v>
      </c>
      <c r="F975" s="35" t="s">
        <v>36</v>
      </c>
      <c r="G975" s="51"/>
      <c r="H975" s="51"/>
      <c r="I975" s="51"/>
      <c r="J975" s="51"/>
    </row>
    <row r="976" spans="1:10" s="33" customFormat="1" ht="14.1" customHeight="1" thickBot="1" x14ac:dyDescent="0.25">
      <c r="A976" s="41"/>
      <c r="B976" s="37" t="s">
        <v>34</v>
      </c>
      <c r="C976" s="53">
        <f>IF(C975="","",IF(AND(MONTH(C975)&gt;=1,MONTH(C975)&lt;=3),1,IF(AND(MONTH(C975)&gt;=4,MONTH(C975)&lt;=6),2,IF(AND(MONTH(C975)&gt;=7,MONTH(C975)&lt;=9),3,4))))</f>
        <v>1</v>
      </c>
      <c r="D976" s="41"/>
      <c r="E976" s="37" t="s">
        <v>39</v>
      </c>
      <c r="F976" s="35" t="s">
        <v>36</v>
      </c>
      <c r="G976" s="51"/>
      <c r="H976" s="51"/>
      <c r="I976" s="51"/>
      <c r="J976" s="51"/>
    </row>
    <row r="977" spans="1:10" s="33" customFormat="1" ht="14.1" customHeight="1" thickBot="1" x14ac:dyDescent="0.25">
      <c r="A977" s="51"/>
      <c r="B977" s="51"/>
      <c r="C977" s="51"/>
      <c r="D977" s="51"/>
      <c r="E977" s="51"/>
      <c r="F977" s="51"/>
      <c r="G977" s="51"/>
      <c r="H977" s="51"/>
      <c r="I977" s="51"/>
      <c r="J977" s="51"/>
    </row>
    <row r="978" spans="1:10" s="33" customFormat="1" ht="14.1" customHeight="1" thickBot="1" x14ac:dyDescent="0.25">
      <c r="A978" s="43" t="s">
        <v>40</v>
      </c>
      <c r="B978" s="43" t="s">
        <v>41</v>
      </c>
      <c r="C978" s="43" t="s">
        <v>42</v>
      </c>
      <c r="D978" s="43" t="s">
        <v>43</v>
      </c>
      <c r="E978" s="43" t="s">
        <v>44</v>
      </c>
      <c r="F978" s="43" t="s">
        <v>45</v>
      </c>
      <c r="G978" s="51"/>
      <c r="H978" s="51"/>
      <c r="I978" s="51"/>
      <c r="J978" s="51"/>
    </row>
    <row r="979" spans="1:10" s="33" customFormat="1" ht="13.5" customHeight="1" x14ac:dyDescent="0.2">
      <c r="A979" s="44">
        <v>39101701</v>
      </c>
      <c r="B979" s="45" t="str">
        <f t="shared" ref="B979:B1044" ca="1" si="44">IFERROR(INDEX(UNSPSCDes,MATCH(INDIRECT(ADDRESS(ROW(),COLUMN()-1,4)),UNSPSCCode,0)),"")</f>
        <v>Tubos fluorescentes</v>
      </c>
      <c r="C979" s="44" t="s">
        <v>46</v>
      </c>
      <c r="D979" s="44">
        <v>50</v>
      </c>
      <c r="E979" s="62">
        <v>244</v>
      </c>
      <c r="F979" s="48">
        <f t="shared" ref="F979:F1044" ca="1" si="45">INDIRECT(ADDRESS(ROW(),COLUMN()-2,4))*INDIRECT(ADDRESS(ROW(),COLUMN()-1,4))</f>
        <v>12200</v>
      </c>
      <c r="G979" s="51"/>
      <c r="H979" s="51"/>
      <c r="I979" s="51"/>
      <c r="J979" s="51"/>
    </row>
    <row r="980" spans="1:10" s="33" customFormat="1" ht="13.5" customHeight="1" x14ac:dyDescent="0.2">
      <c r="A980" s="44">
        <v>31161606</v>
      </c>
      <c r="B980" s="45" t="str">
        <f t="shared" ca="1" si="44"/>
        <v>Cerrojos de puerta</v>
      </c>
      <c r="C980" s="44" t="s">
        <v>46</v>
      </c>
      <c r="D980" s="44">
        <v>30</v>
      </c>
      <c r="E980" s="62">
        <v>2074</v>
      </c>
      <c r="F980" s="48">
        <f t="shared" ca="1" si="45"/>
        <v>62220</v>
      </c>
      <c r="G980" s="51"/>
      <c r="H980" s="51"/>
      <c r="I980" s="51"/>
      <c r="J980" s="51"/>
    </row>
    <row r="981" spans="1:10" s="33" customFormat="1" ht="13.5" customHeight="1" x14ac:dyDescent="0.2">
      <c r="A981" s="44">
        <v>31231313</v>
      </c>
      <c r="B981" s="45" t="str">
        <f t="shared" ca="1" si="44"/>
        <v>Tubería de plástico</v>
      </c>
      <c r="C981" s="44" t="s">
        <v>46</v>
      </c>
      <c r="D981" s="44">
        <v>200</v>
      </c>
      <c r="E981" s="62">
        <v>134.19999999999999</v>
      </c>
      <c r="F981" s="48">
        <f t="shared" ca="1" si="45"/>
        <v>26839.999999999996</v>
      </c>
      <c r="G981" s="51"/>
      <c r="H981" s="51"/>
      <c r="I981" s="51"/>
      <c r="J981" s="51"/>
    </row>
    <row r="982" spans="1:10" s="33" customFormat="1" ht="13.5" customHeight="1" x14ac:dyDescent="0.2">
      <c r="A982" s="44">
        <v>31361206</v>
      </c>
      <c r="B982" s="45" t="str">
        <f t="shared" ca="1" si="44"/>
        <v>Ensambles de placas atornilladas no metálica</v>
      </c>
      <c r="C982" s="44" t="s">
        <v>46</v>
      </c>
      <c r="D982" s="44">
        <v>50</v>
      </c>
      <c r="E982" s="62">
        <v>73.2</v>
      </c>
      <c r="F982" s="48">
        <f t="shared" ca="1" si="45"/>
        <v>3660</v>
      </c>
      <c r="G982" s="51"/>
      <c r="H982" s="51"/>
      <c r="I982" s="51"/>
      <c r="J982" s="51"/>
    </row>
    <row r="983" spans="1:10" s="33" customFormat="1" ht="13.5" customHeight="1" x14ac:dyDescent="0.2">
      <c r="A983" s="44">
        <v>60104912</v>
      </c>
      <c r="B983" s="45" t="str">
        <f t="shared" ca="1" si="44"/>
        <v>Alambres o cables eléctricos</v>
      </c>
      <c r="C983" s="44" t="s">
        <v>104</v>
      </c>
      <c r="D983" s="44">
        <v>20000</v>
      </c>
      <c r="E983" s="62">
        <v>18.3</v>
      </c>
      <c r="F983" s="48">
        <f t="shared" ca="1" si="45"/>
        <v>366000</v>
      </c>
      <c r="G983" s="51"/>
      <c r="H983" s="51"/>
      <c r="I983" s="51"/>
      <c r="J983" s="51"/>
    </row>
    <row r="984" spans="1:10" s="33" customFormat="1" ht="13.5" customHeight="1" x14ac:dyDescent="0.2">
      <c r="A984" s="44">
        <v>30181502</v>
      </c>
      <c r="B984" s="45" t="str">
        <f t="shared" ca="1" si="44"/>
        <v>Bidés</v>
      </c>
      <c r="C984" s="44" t="s">
        <v>46</v>
      </c>
      <c r="D984" s="44">
        <v>35</v>
      </c>
      <c r="E984" s="62">
        <v>97.6</v>
      </c>
      <c r="F984" s="48">
        <f t="shared" ca="1" si="45"/>
        <v>3416</v>
      </c>
      <c r="G984" s="51"/>
      <c r="H984" s="51"/>
      <c r="I984" s="51"/>
      <c r="J984" s="51"/>
    </row>
    <row r="985" spans="1:10" s="33" customFormat="1" ht="13.5" customHeight="1" x14ac:dyDescent="0.2">
      <c r="A985" s="44">
        <v>31231313</v>
      </c>
      <c r="B985" s="45" t="str">
        <f t="shared" ca="1" si="44"/>
        <v>Tubería de plástico</v>
      </c>
      <c r="C985" s="44" t="s">
        <v>46</v>
      </c>
      <c r="D985" s="44">
        <v>35</v>
      </c>
      <c r="E985" s="62">
        <v>549</v>
      </c>
      <c r="F985" s="48">
        <f t="shared" ca="1" si="45"/>
        <v>19215</v>
      </c>
      <c r="G985" s="51"/>
      <c r="H985" s="51"/>
      <c r="I985" s="51"/>
      <c r="J985" s="51"/>
    </row>
    <row r="986" spans="1:10" s="33" customFormat="1" ht="13.5" customHeight="1" x14ac:dyDescent="0.2">
      <c r="A986" s="44">
        <v>31231313</v>
      </c>
      <c r="B986" s="45" t="str">
        <f t="shared" ca="1" si="44"/>
        <v>Tubería de plástico</v>
      </c>
      <c r="C986" s="44" t="s">
        <v>46</v>
      </c>
      <c r="D986" s="44">
        <v>136</v>
      </c>
      <c r="E986" s="62">
        <v>30.5</v>
      </c>
      <c r="F986" s="48">
        <f t="shared" ca="1" si="45"/>
        <v>4148</v>
      </c>
      <c r="G986" s="51"/>
      <c r="H986" s="51"/>
      <c r="I986" s="51"/>
      <c r="J986" s="51"/>
    </row>
    <row r="987" spans="1:10" s="33" customFormat="1" ht="13.5" customHeight="1" x14ac:dyDescent="0.2">
      <c r="A987" s="44">
        <v>31261601</v>
      </c>
      <c r="B987" s="45" t="str">
        <f t="shared" ca="1" si="44"/>
        <v>Envoltorios o recubrimientos de plástico</v>
      </c>
      <c r="C987" s="44" t="s">
        <v>46</v>
      </c>
      <c r="D987" s="44">
        <v>35</v>
      </c>
      <c r="E987" s="62">
        <v>206.18</v>
      </c>
      <c r="F987" s="48">
        <f t="shared" ca="1" si="45"/>
        <v>7216.3</v>
      </c>
      <c r="G987" s="51"/>
      <c r="H987" s="51"/>
      <c r="I987" s="51"/>
      <c r="J987" s="51"/>
    </row>
    <row r="988" spans="1:10" s="33" customFormat="1" ht="13.5" customHeight="1" x14ac:dyDescent="0.2">
      <c r="A988" s="44">
        <v>31261601</v>
      </c>
      <c r="B988" s="45" t="str">
        <f t="shared" ca="1" si="44"/>
        <v>Envoltorios o recubrimientos de plástico</v>
      </c>
      <c r="C988" s="44" t="s">
        <v>46</v>
      </c>
      <c r="D988" s="44">
        <v>20</v>
      </c>
      <c r="E988" s="62">
        <v>341.6</v>
      </c>
      <c r="F988" s="48">
        <f t="shared" ca="1" si="45"/>
        <v>6832</v>
      </c>
      <c r="G988" s="51"/>
      <c r="H988" s="51"/>
      <c r="I988" s="51"/>
      <c r="J988" s="51"/>
    </row>
    <row r="989" spans="1:10" s="33" customFormat="1" ht="13.5" customHeight="1" x14ac:dyDescent="0.2">
      <c r="A989" s="44">
        <v>31261601</v>
      </c>
      <c r="B989" s="45" t="str">
        <f t="shared" ca="1" si="44"/>
        <v>Envoltorios o recubrimientos de plástico</v>
      </c>
      <c r="C989" s="44" t="s">
        <v>46</v>
      </c>
      <c r="D989" s="44">
        <v>50</v>
      </c>
      <c r="E989" s="62">
        <v>192.76</v>
      </c>
      <c r="F989" s="48">
        <f t="shared" ca="1" si="45"/>
        <v>9638</v>
      </c>
      <c r="G989" s="51"/>
      <c r="H989" s="51"/>
      <c r="I989" s="51"/>
      <c r="J989" s="51"/>
    </row>
    <row r="990" spans="1:10" s="33" customFormat="1" ht="13.5" customHeight="1" x14ac:dyDescent="0.2">
      <c r="A990" s="44">
        <v>31261601</v>
      </c>
      <c r="B990" s="45" t="str">
        <f t="shared" ca="1" si="44"/>
        <v>Envoltorios o recubrimientos de plástico</v>
      </c>
      <c r="C990" s="44" t="s">
        <v>46</v>
      </c>
      <c r="D990" s="44">
        <v>35</v>
      </c>
      <c r="E990" s="62">
        <v>122.01</v>
      </c>
      <c r="F990" s="48">
        <f t="shared" ca="1" si="45"/>
        <v>4270.3500000000004</v>
      </c>
      <c r="G990" s="51"/>
      <c r="H990" s="51"/>
      <c r="I990" s="51"/>
      <c r="J990" s="51"/>
    </row>
    <row r="991" spans="1:10" s="33" customFormat="1" ht="13.5" customHeight="1" x14ac:dyDescent="0.2">
      <c r="A991" s="44">
        <v>31361206</v>
      </c>
      <c r="B991" s="45" t="str">
        <f t="shared" ca="1" si="44"/>
        <v>Ensambles de placas atornilladas no metálica</v>
      </c>
      <c r="C991" s="44" t="s">
        <v>46</v>
      </c>
      <c r="D991" s="44">
        <v>85</v>
      </c>
      <c r="E991" s="62">
        <v>55.37</v>
      </c>
      <c r="F991" s="48">
        <f t="shared" ca="1" si="45"/>
        <v>4706.45</v>
      </c>
      <c r="G991" s="51"/>
      <c r="H991" s="51"/>
      <c r="I991" s="51"/>
      <c r="J991" s="51"/>
    </row>
    <row r="992" spans="1:10" s="33" customFormat="1" ht="13.5" customHeight="1" x14ac:dyDescent="0.2">
      <c r="A992" s="44">
        <v>60104912</v>
      </c>
      <c r="B992" s="45" t="str">
        <f t="shared" ca="1" si="44"/>
        <v>Alambres o cables eléctricos</v>
      </c>
      <c r="C992" s="44" t="s">
        <v>104</v>
      </c>
      <c r="D992" s="44">
        <v>5000</v>
      </c>
      <c r="E992" s="62">
        <v>113.73</v>
      </c>
      <c r="F992" s="48">
        <f t="shared" ca="1" si="45"/>
        <v>568650</v>
      </c>
      <c r="G992" s="51"/>
      <c r="H992" s="51"/>
      <c r="I992" s="51"/>
      <c r="J992" s="51"/>
    </row>
    <row r="993" spans="1:10" s="33" customFormat="1" ht="13.5" customHeight="1" x14ac:dyDescent="0.2">
      <c r="A993" s="44">
        <v>39101701</v>
      </c>
      <c r="B993" s="45" t="str">
        <f t="shared" ca="1" si="44"/>
        <v>Tubos fluorescentes</v>
      </c>
      <c r="C993" s="44" t="s">
        <v>46</v>
      </c>
      <c r="D993" s="44">
        <v>25</v>
      </c>
      <c r="E993" s="62">
        <v>304.99</v>
      </c>
      <c r="F993" s="48">
        <f t="shared" ca="1" si="45"/>
        <v>7624.75</v>
      </c>
      <c r="G993" s="51"/>
      <c r="H993" s="51"/>
      <c r="I993" s="51"/>
      <c r="J993" s="51"/>
    </row>
    <row r="994" spans="1:10" s="33" customFormat="1" ht="13.5" customHeight="1" x14ac:dyDescent="0.2">
      <c r="A994" s="44">
        <v>39121501</v>
      </c>
      <c r="B994" s="45" t="str">
        <f t="shared" ca="1" si="44"/>
        <v>Interruptores de seguridad</v>
      </c>
      <c r="C994" s="44" t="s">
        <v>46</v>
      </c>
      <c r="D994" s="44">
        <v>22</v>
      </c>
      <c r="E994" s="62">
        <v>555.1</v>
      </c>
      <c r="F994" s="48">
        <f t="shared" ca="1" si="45"/>
        <v>12212.2</v>
      </c>
      <c r="G994" s="51"/>
      <c r="H994" s="51"/>
      <c r="I994" s="51"/>
      <c r="J994" s="51"/>
    </row>
    <row r="995" spans="1:10" s="33" customFormat="1" ht="13.5" customHeight="1" x14ac:dyDescent="0.2">
      <c r="A995" s="44">
        <v>39121501</v>
      </c>
      <c r="B995" s="45" t="str">
        <f t="shared" ca="1" si="44"/>
        <v>Interruptores de seguridad</v>
      </c>
      <c r="C995" s="44" t="s">
        <v>46</v>
      </c>
      <c r="D995" s="44">
        <v>20</v>
      </c>
      <c r="E995" s="62">
        <v>738.1</v>
      </c>
      <c r="F995" s="48">
        <f t="shared" ca="1" si="45"/>
        <v>14762</v>
      </c>
      <c r="G995" s="51"/>
      <c r="H995" s="51"/>
      <c r="I995" s="51"/>
      <c r="J995" s="51"/>
    </row>
    <row r="996" spans="1:10" s="33" customFormat="1" ht="13.5" customHeight="1" x14ac:dyDescent="0.2">
      <c r="A996" s="44">
        <v>39121501</v>
      </c>
      <c r="B996" s="45" t="str">
        <f t="shared" ca="1" si="44"/>
        <v>Interruptores de seguridad</v>
      </c>
      <c r="C996" s="44" t="s">
        <v>46</v>
      </c>
      <c r="D996" s="44">
        <v>50</v>
      </c>
      <c r="E996" s="62">
        <v>573.4</v>
      </c>
      <c r="F996" s="48">
        <f t="shared" ca="1" si="45"/>
        <v>28670</v>
      </c>
      <c r="G996" s="51"/>
      <c r="H996" s="51"/>
      <c r="I996" s="51"/>
      <c r="J996" s="51"/>
    </row>
    <row r="997" spans="1:10" s="33" customFormat="1" ht="13.5" customHeight="1" x14ac:dyDescent="0.2">
      <c r="A997" s="44">
        <v>39121602</v>
      </c>
      <c r="B997" s="45" t="str">
        <f t="shared" ca="1" si="44"/>
        <v>Breakers de circuito magnético</v>
      </c>
      <c r="C997" s="44" t="s">
        <v>46</v>
      </c>
      <c r="D997" s="44">
        <v>20</v>
      </c>
      <c r="E997" s="62">
        <v>442.87</v>
      </c>
      <c r="F997" s="48">
        <f t="shared" ca="1" si="45"/>
        <v>8857.4</v>
      </c>
      <c r="G997" s="51"/>
      <c r="H997" s="51"/>
      <c r="I997" s="51"/>
      <c r="J997" s="51"/>
    </row>
    <row r="998" spans="1:10" s="33" customFormat="1" ht="13.5" customHeight="1" x14ac:dyDescent="0.2">
      <c r="A998" s="44">
        <v>39121602</v>
      </c>
      <c r="B998" s="45" t="str">
        <f t="shared" ca="1" si="44"/>
        <v>Breakers de circuito magnético</v>
      </c>
      <c r="C998" s="44" t="s">
        <v>46</v>
      </c>
      <c r="D998" s="44">
        <v>20</v>
      </c>
      <c r="E998" s="62">
        <v>921.1</v>
      </c>
      <c r="F998" s="48">
        <f t="shared" ca="1" si="45"/>
        <v>18422</v>
      </c>
      <c r="G998" s="51"/>
      <c r="H998" s="51"/>
      <c r="I998" s="51"/>
      <c r="J998" s="51"/>
    </row>
    <row r="999" spans="1:10" s="33" customFormat="1" ht="13.5" customHeight="1" x14ac:dyDescent="0.2">
      <c r="A999" s="44">
        <v>39121602</v>
      </c>
      <c r="B999" s="45" t="str">
        <f t="shared" ca="1" si="44"/>
        <v>Breakers de circuito magnético</v>
      </c>
      <c r="C999" s="44" t="s">
        <v>46</v>
      </c>
      <c r="D999" s="44">
        <v>20</v>
      </c>
      <c r="E999" s="62">
        <v>757.62</v>
      </c>
      <c r="F999" s="48">
        <f t="shared" ca="1" si="45"/>
        <v>15152.4</v>
      </c>
      <c r="G999" s="51"/>
      <c r="H999" s="51"/>
      <c r="I999" s="51"/>
      <c r="J999" s="51"/>
    </row>
    <row r="1000" spans="1:10" s="33" customFormat="1" ht="13.5" customHeight="1" x14ac:dyDescent="0.2">
      <c r="A1000" s="44">
        <v>31231313</v>
      </c>
      <c r="B1000" s="45" t="str">
        <f t="shared" ca="1" si="44"/>
        <v>Tubería de plástico</v>
      </c>
      <c r="C1000" s="44" t="s">
        <v>46</v>
      </c>
      <c r="D1000" s="44">
        <v>20</v>
      </c>
      <c r="E1000" s="62">
        <v>54.91</v>
      </c>
      <c r="F1000" s="48">
        <f t="shared" ca="1" si="45"/>
        <v>1098.1999999999998</v>
      </c>
      <c r="G1000" s="51"/>
      <c r="H1000" s="51"/>
      <c r="I1000" s="51"/>
      <c r="J1000" s="51"/>
    </row>
    <row r="1001" spans="1:10" s="33" customFormat="1" ht="13.5" customHeight="1" x14ac:dyDescent="0.2">
      <c r="A1001" s="44">
        <v>39121602</v>
      </c>
      <c r="B1001" s="45" t="str">
        <f t="shared" ca="1" si="44"/>
        <v>Breakers de circuito magnético</v>
      </c>
      <c r="C1001" s="44" t="s">
        <v>46</v>
      </c>
      <c r="D1001" s="44">
        <v>50</v>
      </c>
      <c r="E1001" s="62">
        <v>7044.28</v>
      </c>
      <c r="F1001" s="48">
        <f t="shared" ca="1" si="45"/>
        <v>352214</v>
      </c>
      <c r="G1001" s="51"/>
      <c r="H1001" s="51"/>
      <c r="I1001" s="51"/>
      <c r="J1001" s="51"/>
    </row>
    <row r="1002" spans="1:10" s="33" customFormat="1" ht="13.5" customHeight="1" x14ac:dyDescent="0.2">
      <c r="A1002" s="44">
        <v>31231313</v>
      </c>
      <c r="B1002" s="45" t="str">
        <f t="shared" ca="1" si="44"/>
        <v>Tubería de plástico</v>
      </c>
      <c r="C1002" s="44" t="s">
        <v>46</v>
      </c>
      <c r="D1002" s="44">
        <v>50</v>
      </c>
      <c r="E1002" s="62">
        <v>201.54</v>
      </c>
      <c r="F1002" s="48">
        <f t="shared" ca="1" si="45"/>
        <v>10077</v>
      </c>
      <c r="G1002" s="51"/>
      <c r="H1002" s="51"/>
      <c r="I1002" s="51"/>
      <c r="J1002" s="51"/>
    </row>
    <row r="1003" spans="1:10" s="33" customFormat="1" ht="13.5" customHeight="1" x14ac:dyDescent="0.2">
      <c r="A1003" s="44">
        <v>31211501</v>
      </c>
      <c r="B1003" s="45" t="str">
        <f t="shared" ca="1" si="44"/>
        <v>Pinturas de esmalte</v>
      </c>
      <c r="C1003" s="44" t="s">
        <v>46</v>
      </c>
      <c r="D1003" s="44">
        <v>75</v>
      </c>
      <c r="E1003" s="62">
        <v>9503.7900000000009</v>
      </c>
      <c r="F1003" s="48">
        <f t="shared" ca="1" si="45"/>
        <v>712784.25000000012</v>
      </c>
      <c r="G1003" s="51"/>
      <c r="H1003" s="51"/>
      <c r="I1003" s="51"/>
      <c r="J1003" s="51"/>
    </row>
    <row r="1004" spans="1:10" s="33" customFormat="1" ht="13.5" customHeight="1" x14ac:dyDescent="0.2">
      <c r="A1004" s="44">
        <v>31211501</v>
      </c>
      <c r="B1004" s="45" t="str">
        <f t="shared" ca="1" si="44"/>
        <v>Pinturas de esmalte</v>
      </c>
      <c r="C1004" s="44" t="s">
        <v>46</v>
      </c>
      <c r="D1004" s="44">
        <v>40</v>
      </c>
      <c r="E1004" s="62">
        <v>6364.84</v>
      </c>
      <c r="F1004" s="48">
        <f t="shared" ca="1" si="45"/>
        <v>254593.6</v>
      </c>
      <c r="G1004" s="51"/>
      <c r="H1004" s="51"/>
      <c r="I1004" s="51"/>
      <c r="J1004" s="51"/>
    </row>
    <row r="1005" spans="1:10" s="33" customFormat="1" ht="13.5" customHeight="1" x14ac:dyDescent="0.2">
      <c r="A1005" s="44">
        <v>11111604</v>
      </c>
      <c r="B1005" s="45" t="str">
        <f t="shared" ca="1" si="44"/>
        <v>Granito</v>
      </c>
      <c r="C1005" s="44" t="s">
        <v>46</v>
      </c>
      <c r="D1005" s="44">
        <v>35</v>
      </c>
      <c r="E1005" s="62">
        <v>518.5</v>
      </c>
      <c r="F1005" s="48">
        <f t="shared" ca="1" si="45"/>
        <v>18147.5</v>
      </c>
      <c r="G1005" s="51"/>
      <c r="H1005" s="51"/>
      <c r="I1005" s="51"/>
      <c r="J1005" s="51"/>
    </row>
    <row r="1006" spans="1:10" s="33" customFormat="1" ht="13.5" customHeight="1" x14ac:dyDescent="0.2">
      <c r="A1006" s="44">
        <v>11101502</v>
      </c>
      <c r="B1006" s="45" t="str">
        <f t="shared" ca="1" si="44"/>
        <v>Lija o esmeril</v>
      </c>
      <c r="C1006" s="44" t="s">
        <v>46</v>
      </c>
      <c r="D1006" s="44">
        <v>500</v>
      </c>
      <c r="E1006" s="62">
        <v>36.6</v>
      </c>
      <c r="F1006" s="48">
        <f t="shared" ca="1" si="45"/>
        <v>18300</v>
      </c>
      <c r="G1006" s="51"/>
      <c r="H1006" s="51"/>
      <c r="I1006" s="51"/>
      <c r="J1006" s="51"/>
    </row>
    <row r="1007" spans="1:10" s="33" customFormat="1" ht="13.5" customHeight="1" x14ac:dyDescent="0.2">
      <c r="A1007" s="44">
        <v>23153021</v>
      </c>
      <c r="B1007" s="45" t="str">
        <f t="shared" ca="1" si="44"/>
        <v>Mordaza de alimentación de cinta</v>
      </c>
      <c r="C1007" s="44" t="s">
        <v>46</v>
      </c>
      <c r="D1007" s="44">
        <v>20</v>
      </c>
      <c r="E1007" s="62">
        <v>180.55</v>
      </c>
      <c r="F1007" s="48">
        <f t="shared" ca="1" si="45"/>
        <v>3611</v>
      </c>
      <c r="G1007" s="51"/>
      <c r="H1007" s="51"/>
      <c r="I1007" s="51"/>
      <c r="J1007" s="51"/>
    </row>
    <row r="1008" spans="1:10" s="33" customFormat="1" ht="13.5" customHeight="1" x14ac:dyDescent="0.2">
      <c r="A1008" s="44">
        <v>30111601</v>
      </c>
      <c r="B1008" s="45" t="str">
        <f t="shared" ca="1" si="44"/>
        <v>Cemento</v>
      </c>
      <c r="C1008" s="44" t="s">
        <v>46</v>
      </c>
      <c r="D1008" s="44">
        <v>150</v>
      </c>
      <c r="E1008" s="62">
        <v>1464</v>
      </c>
      <c r="F1008" s="48">
        <f t="shared" ca="1" si="45"/>
        <v>219600</v>
      </c>
      <c r="G1008" s="51"/>
      <c r="H1008" s="51"/>
      <c r="I1008" s="51"/>
      <c r="J1008" s="51"/>
    </row>
    <row r="1009" spans="1:10" s="33" customFormat="1" ht="13.5" customHeight="1" x14ac:dyDescent="0.2">
      <c r="A1009" s="44">
        <v>60121908</v>
      </c>
      <c r="B1009" s="45" t="str">
        <f t="shared" ca="1" si="44"/>
        <v>Estampables mezclados</v>
      </c>
      <c r="C1009" s="44" t="s">
        <v>46</v>
      </c>
      <c r="D1009" s="44">
        <v>20</v>
      </c>
      <c r="E1009" s="62">
        <v>182.99</v>
      </c>
      <c r="F1009" s="48">
        <f t="shared" ca="1" si="45"/>
        <v>3659.8</v>
      </c>
      <c r="G1009" s="51"/>
      <c r="H1009" s="51"/>
      <c r="I1009" s="51"/>
      <c r="J1009" s="51"/>
    </row>
    <row r="1010" spans="1:10" s="33" customFormat="1" ht="13.5" customHeight="1" x14ac:dyDescent="0.2">
      <c r="A1010" s="44">
        <v>60122905</v>
      </c>
      <c r="B1010" s="45" t="str">
        <f t="shared" ca="1" si="44"/>
        <v>Cuentas de cerámica</v>
      </c>
      <c r="C1010" s="44" t="s">
        <v>105</v>
      </c>
      <c r="D1010" s="44">
        <v>1050</v>
      </c>
      <c r="E1010" s="62">
        <v>1708</v>
      </c>
      <c r="F1010" s="48">
        <f t="shared" ca="1" si="45"/>
        <v>1793400</v>
      </c>
      <c r="G1010" s="51"/>
      <c r="H1010" s="51"/>
      <c r="I1010" s="51"/>
      <c r="J1010" s="51"/>
    </row>
    <row r="1011" spans="1:10" s="33" customFormat="1" ht="13.5" customHeight="1" x14ac:dyDescent="0.2">
      <c r="A1011" s="44">
        <v>30111601</v>
      </c>
      <c r="B1011" s="45" t="str">
        <f t="shared" ca="1" si="44"/>
        <v>Cemento</v>
      </c>
      <c r="C1011" s="44" t="s">
        <v>46</v>
      </c>
      <c r="D1011" s="44">
        <v>100</v>
      </c>
      <c r="E1011" s="62">
        <v>396.5</v>
      </c>
      <c r="F1011" s="48">
        <f t="shared" ca="1" si="45"/>
        <v>39650</v>
      </c>
      <c r="G1011" s="51"/>
      <c r="H1011" s="51"/>
      <c r="I1011" s="51"/>
      <c r="J1011" s="51"/>
    </row>
    <row r="1012" spans="1:10" s="33" customFormat="1" ht="13.5" customHeight="1" x14ac:dyDescent="0.2">
      <c r="A1012" s="44">
        <v>31231313</v>
      </c>
      <c r="B1012" s="45" t="str">
        <f t="shared" ca="1" si="44"/>
        <v>Tubería de plástico</v>
      </c>
      <c r="C1012" s="44" t="s">
        <v>46</v>
      </c>
      <c r="D1012" s="44">
        <v>50</v>
      </c>
      <c r="E1012" s="62">
        <v>390.4</v>
      </c>
      <c r="F1012" s="48">
        <f t="shared" ca="1" si="45"/>
        <v>19520</v>
      </c>
      <c r="G1012" s="51"/>
      <c r="H1012" s="51"/>
      <c r="I1012" s="51"/>
      <c r="J1012" s="51"/>
    </row>
    <row r="1013" spans="1:10" s="33" customFormat="1" ht="13.5" customHeight="1" x14ac:dyDescent="0.2">
      <c r="A1013" s="44">
        <v>60121908</v>
      </c>
      <c r="B1013" s="45" t="str">
        <f t="shared" ca="1" si="44"/>
        <v>Estampables mezclados</v>
      </c>
      <c r="C1013" s="44" t="s">
        <v>46</v>
      </c>
      <c r="D1013" s="44">
        <v>50</v>
      </c>
      <c r="E1013" s="62">
        <v>213.5</v>
      </c>
      <c r="F1013" s="48">
        <f t="shared" ca="1" si="45"/>
        <v>10675</v>
      </c>
      <c r="G1013" s="51"/>
      <c r="H1013" s="51"/>
      <c r="I1013" s="51"/>
      <c r="J1013" s="51"/>
    </row>
    <row r="1014" spans="1:10" s="33" customFormat="1" ht="13.5" customHeight="1" x14ac:dyDescent="0.2">
      <c r="A1014" s="44">
        <v>31161606</v>
      </c>
      <c r="B1014" s="45" t="str">
        <f t="shared" ca="1" si="44"/>
        <v>Cerrojos de puerta</v>
      </c>
      <c r="C1014" s="44" t="s">
        <v>46</v>
      </c>
      <c r="D1014" s="44">
        <v>50</v>
      </c>
      <c r="E1014" s="62">
        <v>913.18</v>
      </c>
      <c r="F1014" s="48">
        <f t="shared" ca="1" si="45"/>
        <v>45659</v>
      </c>
      <c r="G1014" s="51"/>
      <c r="H1014" s="51"/>
      <c r="I1014" s="51"/>
      <c r="J1014" s="51"/>
    </row>
    <row r="1015" spans="1:10" s="33" customFormat="1" ht="13.5" customHeight="1" x14ac:dyDescent="0.2">
      <c r="A1015" s="44">
        <v>31161606</v>
      </c>
      <c r="B1015" s="45" t="str">
        <f t="shared" ca="1" si="44"/>
        <v>Cerrojos de puerta</v>
      </c>
      <c r="C1015" s="44" t="s">
        <v>46</v>
      </c>
      <c r="D1015" s="44">
        <v>50</v>
      </c>
      <c r="E1015" s="62">
        <v>109.8</v>
      </c>
      <c r="F1015" s="48">
        <f t="shared" ca="1" si="45"/>
        <v>5490</v>
      </c>
      <c r="G1015" s="51"/>
      <c r="H1015" s="51"/>
      <c r="I1015" s="51"/>
      <c r="J1015" s="51"/>
    </row>
    <row r="1016" spans="1:10" s="33" customFormat="1" ht="13.5" customHeight="1" x14ac:dyDescent="0.2">
      <c r="A1016" s="44">
        <v>31161606</v>
      </c>
      <c r="B1016" s="45" t="str">
        <f t="shared" ca="1" si="44"/>
        <v>Cerrojos de puerta</v>
      </c>
      <c r="C1016" s="44" t="s">
        <v>46</v>
      </c>
      <c r="D1016" s="44">
        <v>50</v>
      </c>
      <c r="E1016" s="62">
        <v>336.72</v>
      </c>
      <c r="F1016" s="48">
        <f t="shared" ca="1" si="45"/>
        <v>16836</v>
      </c>
      <c r="G1016" s="51"/>
      <c r="H1016" s="51"/>
      <c r="I1016" s="51"/>
      <c r="J1016" s="51"/>
    </row>
    <row r="1017" spans="1:10" s="33" customFormat="1" ht="13.5" customHeight="1" x14ac:dyDescent="0.2">
      <c r="A1017" s="44">
        <v>31161606</v>
      </c>
      <c r="B1017" s="45" t="str">
        <f t="shared" ca="1" si="44"/>
        <v>Cerrojos de puerta</v>
      </c>
      <c r="C1017" s="44" t="s">
        <v>46</v>
      </c>
      <c r="D1017" s="44">
        <v>30</v>
      </c>
      <c r="E1017" s="62">
        <v>204.02</v>
      </c>
      <c r="F1017" s="48">
        <f t="shared" ca="1" si="45"/>
        <v>6120.6</v>
      </c>
      <c r="G1017" s="51"/>
      <c r="H1017" s="51"/>
      <c r="I1017" s="51"/>
      <c r="J1017" s="51"/>
    </row>
    <row r="1018" spans="1:10" s="33" customFormat="1" ht="13.5" customHeight="1" x14ac:dyDescent="0.2">
      <c r="A1018" s="44">
        <v>31161606</v>
      </c>
      <c r="B1018" s="45" t="str">
        <f t="shared" ca="1" si="44"/>
        <v>Cerrojos de puerta</v>
      </c>
      <c r="C1018" s="44" t="s">
        <v>46</v>
      </c>
      <c r="D1018" s="44">
        <v>50</v>
      </c>
      <c r="E1018" s="62">
        <v>159.82</v>
      </c>
      <c r="F1018" s="48">
        <f t="shared" ca="1" si="45"/>
        <v>7991</v>
      </c>
      <c r="G1018" s="51"/>
      <c r="H1018" s="51"/>
      <c r="I1018" s="51"/>
      <c r="J1018" s="51"/>
    </row>
    <row r="1019" spans="1:10" s="33" customFormat="1" ht="13.5" customHeight="1" x14ac:dyDescent="0.2">
      <c r="A1019" s="44">
        <v>31161606</v>
      </c>
      <c r="B1019" s="45" t="str">
        <f t="shared" ca="1" si="44"/>
        <v>Cerrojos de puerta</v>
      </c>
      <c r="C1019" s="44" t="s">
        <v>46</v>
      </c>
      <c r="D1019" s="44">
        <v>30</v>
      </c>
      <c r="E1019" s="62">
        <v>35.270000000000003</v>
      </c>
      <c r="F1019" s="48">
        <f t="shared" ca="1" si="45"/>
        <v>1058.1000000000001</v>
      </c>
      <c r="G1019" s="51"/>
      <c r="H1019" s="51"/>
      <c r="I1019" s="51"/>
      <c r="J1019" s="51"/>
    </row>
    <row r="1020" spans="1:10" s="33" customFormat="1" ht="13.5" customHeight="1" x14ac:dyDescent="0.2">
      <c r="A1020" s="44">
        <v>31161606</v>
      </c>
      <c r="B1020" s="45" t="str">
        <f t="shared" ca="1" si="44"/>
        <v>Cerrojos de puerta</v>
      </c>
      <c r="C1020" s="44" t="s">
        <v>46</v>
      </c>
      <c r="D1020" s="44">
        <v>45</v>
      </c>
      <c r="E1020" s="62">
        <v>28.06</v>
      </c>
      <c r="F1020" s="48">
        <f t="shared" ca="1" si="45"/>
        <v>1262.7</v>
      </c>
      <c r="G1020" s="51"/>
      <c r="H1020" s="51"/>
      <c r="I1020" s="51"/>
      <c r="J1020" s="51"/>
    </row>
    <row r="1021" spans="1:10" s="33" customFormat="1" ht="13.5" customHeight="1" x14ac:dyDescent="0.2">
      <c r="A1021" s="44">
        <v>31161606</v>
      </c>
      <c r="B1021" s="45" t="str">
        <f t="shared" ca="1" si="44"/>
        <v>Cerrojos de puerta</v>
      </c>
      <c r="C1021" s="44" t="s">
        <v>46</v>
      </c>
      <c r="D1021" s="44">
        <v>20</v>
      </c>
      <c r="E1021" s="62">
        <v>225.7</v>
      </c>
      <c r="F1021" s="48">
        <f t="shared" ca="1" si="45"/>
        <v>4514</v>
      </c>
      <c r="G1021" s="51"/>
      <c r="H1021" s="51"/>
      <c r="I1021" s="51"/>
      <c r="J1021" s="51"/>
    </row>
    <row r="1022" spans="1:10" s="33" customFormat="1" ht="13.5" customHeight="1" x14ac:dyDescent="0.2">
      <c r="A1022" s="44">
        <v>31161606</v>
      </c>
      <c r="B1022" s="45" t="str">
        <f t="shared" ca="1" si="44"/>
        <v>Cerrojos de puerta</v>
      </c>
      <c r="C1022" s="44" t="s">
        <v>46</v>
      </c>
      <c r="D1022" s="44">
        <v>20</v>
      </c>
      <c r="E1022" s="62">
        <v>153.72</v>
      </c>
      <c r="F1022" s="48">
        <f t="shared" ca="1" si="45"/>
        <v>3074.4</v>
      </c>
      <c r="G1022" s="51"/>
      <c r="H1022" s="51"/>
      <c r="I1022" s="51"/>
      <c r="J1022" s="51"/>
    </row>
    <row r="1023" spans="1:10" s="33" customFormat="1" ht="13.5" customHeight="1" x14ac:dyDescent="0.2">
      <c r="A1023" s="44">
        <v>31231313</v>
      </c>
      <c r="B1023" s="45" t="str">
        <f t="shared" ca="1" si="44"/>
        <v>Tubería de plástico</v>
      </c>
      <c r="C1023" s="44" t="s">
        <v>46</v>
      </c>
      <c r="D1023" s="44">
        <v>20</v>
      </c>
      <c r="E1023" s="62">
        <v>103.7</v>
      </c>
      <c r="F1023" s="48">
        <f t="shared" ca="1" si="45"/>
        <v>2074</v>
      </c>
      <c r="G1023" s="51"/>
      <c r="H1023" s="51"/>
      <c r="I1023" s="51"/>
      <c r="J1023" s="51"/>
    </row>
    <row r="1024" spans="1:10" s="33" customFormat="1" ht="13.5" customHeight="1" x14ac:dyDescent="0.2">
      <c r="A1024" s="44">
        <v>31231313</v>
      </c>
      <c r="B1024" s="45" t="str">
        <f t="shared" ca="1" si="44"/>
        <v>Tubería de plástico</v>
      </c>
      <c r="C1024" s="44" t="s">
        <v>46</v>
      </c>
      <c r="D1024" s="44">
        <v>20</v>
      </c>
      <c r="E1024" s="62">
        <v>87.84</v>
      </c>
      <c r="F1024" s="48">
        <f t="shared" ca="1" si="45"/>
        <v>1756.8000000000002</v>
      </c>
      <c r="G1024" s="51"/>
      <c r="H1024" s="51"/>
      <c r="I1024" s="51"/>
      <c r="J1024" s="51"/>
    </row>
    <row r="1025" spans="1:10" s="33" customFormat="1" ht="13.5" customHeight="1" x14ac:dyDescent="0.2">
      <c r="A1025" s="44">
        <v>27111701</v>
      </c>
      <c r="B1025" s="45" t="str">
        <f t="shared" ca="1" si="44"/>
        <v>Destornilladores</v>
      </c>
      <c r="C1025" s="44" t="s">
        <v>46</v>
      </c>
      <c r="D1025" s="44">
        <v>20</v>
      </c>
      <c r="E1025" s="62">
        <v>84.17</v>
      </c>
      <c r="F1025" s="48">
        <f t="shared" ca="1" si="45"/>
        <v>1683.4</v>
      </c>
      <c r="G1025" s="51"/>
      <c r="H1025" s="51"/>
      <c r="I1025" s="51"/>
      <c r="J1025" s="51"/>
    </row>
    <row r="1026" spans="1:10" s="33" customFormat="1" ht="13.5" customHeight="1" x14ac:dyDescent="0.2">
      <c r="A1026" s="44">
        <v>30111601</v>
      </c>
      <c r="B1026" s="45" t="str">
        <f t="shared" ca="1" si="44"/>
        <v>Cemento</v>
      </c>
      <c r="C1026" s="44" t="s">
        <v>46</v>
      </c>
      <c r="D1026" s="44">
        <v>50</v>
      </c>
      <c r="E1026" s="62">
        <v>1177.3</v>
      </c>
      <c r="F1026" s="48">
        <f t="shared" ca="1" si="45"/>
        <v>58865</v>
      </c>
      <c r="G1026" s="51"/>
      <c r="H1026" s="51"/>
      <c r="I1026" s="51"/>
      <c r="J1026" s="51"/>
    </row>
    <row r="1027" spans="1:10" s="33" customFormat="1" ht="13.5" customHeight="1" x14ac:dyDescent="0.2">
      <c r="A1027" s="44">
        <v>31231313</v>
      </c>
      <c r="B1027" s="45" t="str">
        <f t="shared" ca="1" si="44"/>
        <v>Tubería de plástico</v>
      </c>
      <c r="C1027" s="44" t="s">
        <v>46</v>
      </c>
      <c r="D1027" s="44">
        <v>50</v>
      </c>
      <c r="E1027" s="62">
        <v>33.93</v>
      </c>
      <c r="F1027" s="48">
        <f t="shared" ca="1" si="45"/>
        <v>1696.5</v>
      </c>
      <c r="G1027" s="51"/>
      <c r="H1027" s="51"/>
      <c r="I1027" s="51"/>
      <c r="J1027" s="51"/>
    </row>
    <row r="1028" spans="1:10" s="33" customFormat="1" ht="13.5" customHeight="1" x14ac:dyDescent="0.2">
      <c r="A1028" s="44">
        <v>31161606</v>
      </c>
      <c r="B1028" s="45" t="str">
        <f t="shared" ca="1" si="44"/>
        <v>Cerrojos de puerta</v>
      </c>
      <c r="C1028" s="44" t="s">
        <v>46</v>
      </c>
      <c r="D1028" s="44">
        <v>50</v>
      </c>
      <c r="E1028" s="62">
        <v>28.06</v>
      </c>
      <c r="F1028" s="48">
        <f t="shared" ca="1" si="45"/>
        <v>1403</v>
      </c>
      <c r="G1028" s="51"/>
      <c r="H1028" s="51"/>
      <c r="I1028" s="51"/>
      <c r="J1028" s="51"/>
    </row>
    <row r="1029" spans="1:10" s="33" customFormat="1" ht="13.5" customHeight="1" x14ac:dyDescent="0.2">
      <c r="A1029" s="44">
        <v>31161606</v>
      </c>
      <c r="B1029" s="45" t="str">
        <f t="shared" ca="1" si="44"/>
        <v>Cerrojos de puerta</v>
      </c>
      <c r="C1029" s="44" t="s">
        <v>46</v>
      </c>
      <c r="D1029" s="44">
        <v>50</v>
      </c>
      <c r="E1029" s="62">
        <v>51.91</v>
      </c>
      <c r="F1029" s="48">
        <f t="shared" ca="1" si="45"/>
        <v>2595.5</v>
      </c>
      <c r="G1029" s="51"/>
      <c r="H1029" s="51"/>
      <c r="I1029" s="51"/>
      <c r="J1029" s="51"/>
    </row>
    <row r="1030" spans="1:10" s="33" customFormat="1" ht="13.5" customHeight="1" x14ac:dyDescent="0.2">
      <c r="A1030" s="44">
        <v>31161606</v>
      </c>
      <c r="B1030" s="45" t="str">
        <f t="shared" ca="1" si="44"/>
        <v>Cerrojos de puerta</v>
      </c>
      <c r="C1030" s="44" t="s">
        <v>46</v>
      </c>
      <c r="D1030" s="44">
        <v>25</v>
      </c>
      <c r="E1030" s="62">
        <v>24.4</v>
      </c>
      <c r="F1030" s="48">
        <f t="shared" ca="1" si="45"/>
        <v>610</v>
      </c>
      <c r="G1030" s="51"/>
      <c r="H1030" s="51"/>
      <c r="I1030" s="51"/>
      <c r="J1030" s="51"/>
    </row>
    <row r="1031" spans="1:10" s="33" customFormat="1" ht="13.5" customHeight="1" x14ac:dyDescent="0.2">
      <c r="A1031" s="44">
        <v>31231313</v>
      </c>
      <c r="B1031" s="45" t="str">
        <f t="shared" ca="1" si="44"/>
        <v>Tubería de plástico</v>
      </c>
      <c r="C1031" s="44" t="s">
        <v>46</v>
      </c>
      <c r="D1031" s="44">
        <v>20</v>
      </c>
      <c r="E1031" s="62">
        <v>167.14</v>
      </c>
      <c r="F1031" s="48">
        <f t="shared" ca="1" si="45"/>
        <v>3342.7999999999997</v>
      </c>
      <c r="G1031" s="51"/>
      <c r="H1031" s="51"/>
      <c r="I1031" s="51"/>
      <c r="J1031" s="51"/>
    </row>
    <row r="1032" spans="1:10" s="33" customFormat="1" ht="13.5" customHeight="1" x14ac:dyDescent="0.2">
      <c r="A1032" s="44">
        <v>31231313</v>
      </c>
      <c r="B1032" s="45" t="str">
        <f t="shared" ca="1" si="44"/>
        <v>Tubería de plástico</v>
      </c>
      <c r="C1032" s="44" t="s">
        <v>46</v>
      </c>
      <c r="D1032" s="44">
        <v>250</v>
      </c>
      <c r="E1032" s="62">
        <v>24.4</v>
      </c>
      <c r="F1032" s="48">
        <f t="shared" ca="1" si="45"/>
        <v>6100</v>
      </c>
      <c r="G1032" s="51"/>
      <c r="H1032" s="51"/>
      <c r="I1032" s="51"/>
      <c r="J1032" s="51"/>
    </row>
    <row r="1033" spans="1:10" s="33" customFormat="1" ht="13.5" customHeight="1" x14ac:dyDescent="0.2">
      <c r="A1033" s="44">
        <v>31231313</v>
      </c>
      <c r="B1033" s="45" t="str">
        <f t="shared" ca="1" si="44"/>
        <v>Tubería de plástico</v>
      </c>
      <c r="C1033" s="44" t="s">
        <v>46</v>
      </c>
      <c r="D1033" s="44">
        <v>50</v>
      </c>
      <c r="E1033" s="62">
        <v>304.99</v>
      </c>
      <c r="F1033" s="48">
        <f t="shared" ca="1" si="45"/>
        <v>15249.5</v>
      </c>
      <c r="G1033" s="51"/>
      <c r="H1033" s="51"/>
      <c r="I1033" s="51"/>
      <c r="J1033" s="51"/>
    </row>
    <row r="1034" spans="1:10" s="33" customFormat="1" ht="13.5" customHeight="1" x14ac:dyDescent="0.2">
      <c r="A1034" s="44">
        <v>31231313</v>
      </c>
      <c r="B1034" s="45" t="str">
        <f t="shared" ca="1" si="44"/>
        <v>Tubería de plástico</v>
      </c>
      <c r="C1034" s="44" t="s">
        <v>46</v>
      </c>
      <c r="D1034" s="44">
        <v>50</v>
      </c>
      <c r="E1034" s="62">
        <v>1830</v>
      </c>
      <c r="F1034" s="48">
        <f t="shared" ca="1" si="45"/>
        <v>91500</v>
      </c>
      <c r="G1034" s="51"/>
      <c r="H1034" s="51"/>
      <c r="I1034" s="51"/>
      <c r="J1034" s="51"/>
    </row>
    <row r="1035" spans="1:10" s="33" customFormat="1" ht="13.5" customHeight="1" x14ac:dyDescent="0.2">
      <c r="A1035" s="44">
        <v>31231313</v>
      </c>
      <c r="B1035" s="45" t="str">
        <f t="shared" ca="1" si="44"/>
        <v>Tubería de plástico</v>
      </c>
      <c r="C1035" s="44" t="s">
        <v>46</v>
      </c>
      <c r="D1035" s="44">
        <v>50</v>
      </c>
      <c r="E1035" s="62">
        <v>136.66</v>
      </c>
      <c r="F1035" s="48">
        <f t="shared" ca="1" si="45"/>
        <v>6833</v>
      </c>
      <c r="G1035" s="51"/>
      <c r="H1035" s="51"/>
      <c r="I1035" s="51"/>
      <c r="J1035" s="51"/>
    </row>
    <row r="1036" spans="1:10" s="33" customFormat="1" ht="13.5" customHeight="1" x14ac:dyDescent="0.2">
      <c r="A1036" s="44">
        <v>31231313</v>
      </c>
      <c r="B1036" s="45" t="str">
        <f t="shared" ca="1" si="44"/>
        <v>Tubería de plástico</v>
      </c>
      <c r="C1036" s="44" t="s">
        <v>46</v>
      </c>
      <c r="D1036" s="44">
        <v>50</v>
      </c>
      <c r="E1036" s="62">
        <v>103.69</v>
      </c>
      <c r="F1036" s="48">
        <f t="shared" ca="1" si="45"/>
        <v>5184.5</v>
      </c>
      <c r="G1036" s="51"/>
      <c r="H1036" s="51"/>
      <c r="I1036" s="51"/>
      <c r="J1036" s="51"/>
    </row>
    <row r="1037" spans="1:10" s="33" customFormat="1" ht="13.5" customHeight="1" x14ac:dyDescent="0.2">
      <c r="A1037" s="44">
        <v>31231313</v>
      </c>
      <c r="B1037" s="45" t="str">
        <f t="shared" ca="1" si="44"/>
        <v>Tubería de plástico</v>
      </c>
      <c r="C1037" s="44" t="s">
        <v>46</v>
      </c>
      <c r="D1037" s="44">
        <v>50</v>
      </c>
      <c r="E1037" s="62">
        <v>390.4</v>
      </c>
      <c r="F1037" s="48">
        <f t="shared" ca="1" si="45"/>
        <v>19520</v>
      </c>
      <c r="G1037" s="51"/>
      <c r="H1037" s="51"/>
      <c r="I1037" s="51"/>
      <c r="J1037" s="51"/>
    </row>
    <row r="1038" spans="1:10" s="33" customFormat="1" ht="13.5" customHeight="1" x14ac:dyDescent="0.2">
      <c r="A1038" s="44">
        <v>31231313</v>
      </c>
      <c r="B1038" s="45" t="str">
        <f t="shared" ca="1" si="44"/>
        <v>Tubería de plástico</v>
      </c>
      <c r="C1038" s="44" t="s">
        <v>46</v>
      </c>
      <c r="D1038" s="44">
        <v>50</v>
      </c>
      <c r="E1038" s="62">
        <v>905.24</v>
      </c>
      <c r="F1038" s="48">
        <f t="shared" ca="1" si="45"/>
        <v>45262</v>
      </c>
      <c r="G1038" s="51"/>
      <c r="H1038" s="51"/>
      <c r="I1038" s="51"/>
      <c r="J1038" s="51"/>
    </row>
    <row r="1039" spans="1:10" s="33" customFormat="1" ht="13.5" customHeight="1" x14ac:dyDescent="0.2">
      <c r="A1039" s="44">
        <v>31231313</v>
      </c>
      <c r="B1039" s="45" t="str">
        <f t="shared" ca="1" si="44"/>
        <v>Tubería de plástico</v>
      </c>
      <c r="C1039" s="44" t="s">
        <v>46</v>
      </c>
      <c r="D1039" s="44">
        <v>50</v>
      </c>
      <c r="E1039" s="62">
        <v>340.32</v>
      </c>
      <c r="F1039" s="48">
        <f t="shared" ca="1" si="45"/>
        <v>17016</v>
      </c>
      <c r="G1039" s="51"/>
      <c r="H1039" s="51"/>
      <c r="I1039" s="51"/>
      <c r="J1039" s="51"/>
    </row>
    <row r="1040" spans="1:10" s="33" customFormat="1" ht="13.5" customHeight="1" x14ac:dyDescent="0.2">
      <c r="A1040" s="44">
        <v>31231313</v>
      </c>
      <c r="B1040" s="45" t="str">
        <f t="shared" ca="1" si="44"/>
        <v>Tubería de plástico</v>
      </c>
      <c r="C1040" s="44" t="s">
        <v>46</v>
      </c>
      <c r="D1040" s="44">
        <v>50</v>
      </c>
      <c r="E1040" s="62">
        <v>390.4</v>
      </c>
      <c r="F1040" s="48">
        <f t="shared" ca="1" si="45"/>
        <v>19520</v>
      </c>
      <c r="G1040" s="51"/>
      <c r="H1040" s="51"/>
      <c r="I1040" s="51"/>
      <c r="J1040" s="51"/>
    </row>
    <row r="1041" spans="1:10" s="33" customFormat="1" ht="13.5" customHeight="1" x14ac:dyDescent="0.2">
      <c r="A1041" s="44">
        <v>31231313</v>
      </c>
      <c r="B1041" s="45" t="str">
        <f t="shared" ca="1" si="44"/>
        <v>Tubería de plástico</v>
      </c>
      <c r="C1041" s="44" t="s">
        <v>46</v>
      </c>
      <c r="D1041" s="44">
        <v>50</v>
      </c>
      <c r="E1041" s="62">
        <v>31.01</v>
      </c>
      <c r="F1041" s="48">
        <f t="shared" ca="1" si="45"/>
        <v>1550.5</v>
      </c>
      <c r="G1041" s="51"/>
      <c r="H1041" s="51"/>
      <c r="I1041" s="51"/>
      <c r="J1041" s="51"/>
    </row>
    <row r="1042" spans="1:10" s="33" customFormat="1" ht="13.5" customHeight="1" x14ac:dyDescent="0.2">
      <c r="A1042" s="44">
        <v>31231313</v>
      </c>
      <c r="B1042" s="45" t="str">
        <f t="shared" ca="1" si="44"/>
        <v>Tubería de plástico</v>
      </c>
      <c r="C1042" s="44" t="s">
        <v>46</v>
      </c>
      <c r="D1042" s="44">
        <v>50</v>
      </c>
      <c r="E1042" s="62">
        <v>19.66</v>
      </c>
      <c r="F1042" s="48">
        <f t="shared" ca="1" si="45"/>
        <v>983</v>
      </c>
      <c r="G1042" s="51"/>
      <c r="H1042" s="51"/>
      <c r="I1042" s="51"/>
      <c r="J1042" s="51"/>
    </row>
    <row r="1043" spans="1:10" s="33" customFormat="1" ht="13.5" customHeight="1" x14ac:dyDescent="0.2">
      <c r="A1043" s="44">
        <v>31231313</v>
      </c>
      <c r="B1043" s="45" t="str">
        <f t="shared" ca="1" si="44"/>
        <v>Tubería de plástico</v>
      </c>
      <c r="C1043" s="44" t="s">
        <v>46</v>
      </c>
      <c r="D1043" s="44">
        <v>50</v>
      </c>
      <c r="E1043" s="62">
        <v>218.37</v>
      </c>
      <c r="F1043" s="48">
        <f t="shared" ca="1" si="45"/>
        <v>10918.5</v>
      </c>
      <c r="G1043" s="51"/>
      <c r="H1043" s="51"/>
      <c r="I1043" s="51"/>
      <c r="J1043" s="51"/>
    </row>
    <row r="1044" spans="1:10" s="33" customFormat="1" ht="13.5" customHeight="1" x14ac:dyDescent="0.2">
      <c r="A1044" s="44">
        <v>31231313</v>
      </c>
      <c r="B1044" s="45" t="str">
        <f t="shared" ca="1" si="44"/>
        <v>Tubería de plástico</v>
      </c>
      <c r="C1044" s="44" t="s">
        <v>46</v>
      </c>
      <c r="D1044" s="44">
        <v>85</v>
      </c>
      <c r="E1044" s="62">
        <v>549</v>
      </c>
      <c r="F1044" s="48">
        <f t="shared" ca="1" si="45"/>
        <v>46665</v>
      </c>
      <c r="G1044" s="51"/>
      <c r="H1044" s="51"/>
      <c r="I1044" s="51"/>
      <c r="J1044" s="51"/>
    </row>
    <row r="1045" spans="1:10" s="33" customFormat="1" ht="14.1" customHeight="1" x14ac:dyDescent="0.2">
      <c r="A1045" s="51"/>
      <c r="B1045" s="51"/>
      <c r="C1045" s="51"/>
      <c r="D1045" s="51"/>
      <c r="E1045" s="49" t="s">
        <v>47</v>
      </c>
      <c r="F1045" s="50">
        <f ca="1">SUM(Table342[MONTO TOTAL ESTIMADO])</f>
        <v>5114377.9999999991</v>
      </c>
      <c r="G1045" s="51"/>
      <c r="H1045" s="51" t="str">
        <f>C972</f>
        <v>Bienes</v>
      </c>
      <c r="I1045" s="51" t="str">
        <f>E972</f>
        <v>No</v>
      </c>
      <c r="J1045" s="51" t="str">
        <f>D972</f>
        <v>Comparacion de Precios</v>
      </c>
    </row>
    <row r="1046" spans="1:10" s="33" customFormat="1" ht="14.1" customHeight="1" thickBot="1" x14ac:dyDescent="0.3"/>
    <row r="1047" spans="1:10" s="33" customFormat="1" ht="33.75" customHeight="1" thickBot="1" x14ac:dyDescent="0.25">
      <c r="A1047" s="34" t="s">
        <v>18</v>
      </c>
      <c r="B1047" s="34" t="s">
        <v>19</v>
      </c>
      <c r="C1047" s="34" t="s">
        <v>20</v>
      </c>
      <c r="D1047" s="34" t="s">
        <v>21</v>
      </c>
      <c r="E1047" s="34" t="s">
        <v>22</v>
      </c>
      <c r="F1047" s="34" t="s">
        <v>23</v>
      </c>
      <c r="G1047" s="51"/>
      <c r="H1047" s="51"/>
      <c r="I1047" s="51"/>
      <c r="J1047" s="51"/>
    </row>
    <row r="1048" spans="1:10" s="33" customFormat="1" ht="13.5" customHeight="1" thickBot="1" x14ac:dyDescent="0.25">
      <c r="A1048" s="35" t="s">
        <v>106</v>
      </c>
      <c r="B1048" s="35" t="s">
        <v>57</v>
      </c>
      <c r="C1048" s="35" t="s">
        <v>26</v>
      </c>
      <c r="D1048" s="35" t="s">
        <v>51</v>
      </c>
      <c r="E1048" s="35" t="s">
        <v>28</v>
      </c>
      <c r="F1048" s="35"/>
      <c r="G1048" s="51"/>
      <c r="H1048" s="51"/>
      <c r="I1048" s="51"/>
      <c r="J1048" s="51"/>
    </row>
    <row r="1049" spans="1:10" s="33" customFormat="1" ht="14.1" customHeight="1" thickBot="1" x14ac:dyDescent="0.25">
      <c r="A1049" s="36" t="s">
        <v>29</v>
      </c>
      <c r="B1049" s="37" t="s">
        <v>30</v>
      </c>
      <c r="C1049" s="52">
        <v>45026</v>
      </c>
      <c r="D1049" s="36" t="s">
        <v>31</v>
      </c>
      <c r="E1049" s="37" t="s">
        <v>32</v>
      </c>
      <c r="F1049" s="35" t="s">
        <v>33</v>
      </c>
      <c r="G1049" s="51"/>
      <c r="H1049" s="51"/>
      <c r="I1049" s="51"/>
      <c r="J1049" s="51"/>
    </row>
    <row r="1050" spans="1:10" s="33" customFormat="1" ht="14.1" customHeight="1" thickBot="1" x14ac:dyDescent="0.25">
      <c r="A1050" s="41"/>
      <c r="B1050" s="37" t="s">
        <v>34</v>
      </c>
      <c r="C1050" s="53">
        <f>IF(C1049="","",IF(AND(MONTH(C1049)&gt;=1,MONTH(C1049)&lt;=3),1,IF(AND(MONTH(C1049)&gt;=4,MONTH(C1049)&lt;=6),2,IF(AND(MONTH(C1049)&gt;=7,MONTH(C1049)&lt;=9),3,4))))</f>
        <v>2</v>
      </c>
      <c r="D1050" s="41"/>
      <c r="E1050" s="37" t="s">
        <v>35</v>
      </c>
      <c r="F1050" s="35" t="s">
        <v>36</v>
      </c>
      <c r="G1050" s="51"/>
      <c r="H1050" s="51"/>
      <c r="I1050" s="51"/>
      <c r="J1050" s="51"/>
    </row>
    <row r="1051" spans="1:10" s="33" customFormat="1" ht="14.1" customHeight="1" thickBot="1" x14ac:dyDescent="0.25">
      <c r="A1051" s="41"/>
      <c r="B1051" s="37" t="s">
        <v>37</v>
      </c>
      <c r="C1051" s="52">
        <v>45037</v>
      </c>
      <c r="D1051" s="41"/>
      <c r="E1051" s="37" t="s">
        <v>38</v>
      </c>
      <c r="F1051" s="35" t="s">
        <v>36</v>
      </c>
      <c r="G1051" s="51"/>
      <c r="H1051" s="51"/>
      <c r="I1051" s="51"/>
      <c r="J1051" s="51"/>
    </row>
    <row r="1052" spans="1:10" s="33" customFormat="1" ht="14.1" customHeight="1" thickBot="1" x14ac:dyDescent="0.25">
      <c r="A1052" s="41"/>
      <c r="B1052" s="37" t="s">
        <v>34</v>
      </c>
      <c r="C1052" s="53">
        <f>IF(C1051="","",IF(AND(MONTH(C1051)&gt;=1,MONTH(C1051)&lt;=3),1,IF(AND(MONTH(C1051)&gt;=4,MONTH(C1051)&lt;=6),2,IF(AND(MONTH(C1051)&gt;=7,MONTH(C1051)&lt;=9),3,4))))</f>
        <v>2</v>
      </c>
      <c r="D1052" s="41"/>
      <c r="E1052" s="37" t="s">
        <v>39</v>
      </c>
      <c r="F1052" s="35" t="s">
        <v>36</v>
      </c>
      <c r="G1052" s="51"/>
      <c r="H1052" s="51"/>
      <c r="I1052" s="51"/>
      <c r="J1052" s="51"/>
    </row>
    <row r="1053" spans="1:10" s="33" customFormat="1" ht="14.1" customHeight="1" thickBot="1" x14ac:dyDescent="0.25">
      <c r="A1053" s="51"/>
      <c r="B1053" s="51"/>
      <c r="C1053" s="51"/>
      <c r="D1053" s="51"/>
      <c r="E1053" s="51"/>
      <c r="F1053" s="51"/>
      <c r="G1053" s="51"/>
      <c r="H1053" s="51"/>
      <c r="I1053" s="51"/>
      <c r="J1053" s="51"/>
    </row>
    <row r="1054" spans="1:10" s="33" customFormat="1" ht="14.1" customHeight="1" thickBot="1" x14ac:dyDescent="0.25">
      <c r="A1054" s="43" t="s">
        <v>40</v>
      </c>
      <c r="B1054" s="43" t="s">
        <v>41</v>
      </c>
      <c r="C1054" s="43" t="s">
        <v>42</v>
      </c>
      <c r="D1054" s="43" t="s">
        <v>43</v>
      </c>
      <c r="E1054" s="43" t="s">
        <v>44</v>
      </c>
      <c r="F1054" s="43" t="s">
        <v>45</v>
      </c>
      <c r="G1054" s="51"/>
      <c r="H1054" s="51"/>
      <c r="I1054" s="51"/>
      <c r="J1054" s="51"/>
    </row>
    <row r="1055" spans="1:10" s="33" customFormat="1" ht="14.1" customHeight="1" x14ac:dyDescent="0.2">
      <c r="A1055" s="44">
        <v>30101604</v>
      </c>
      <c r="B1055" s="45" t="str">
        <f t="shared" ref="B1055:B1071" ca="1" si="46">IFERROR(INDEX(UNSPSCDes,MATCH(INDIRECT(ADDRESS(ROW(),COLUMN()-1,4)),UNSPSCCode,0)),"")</f>
        <v>Barras de acero</v>
      </c>
      <c r="C1055" s="44" t="s">
        <v>107</v>
      </c>
      <c r="D1055" s="44">
        <v>310</v>
      </c>
      <c r="E1055" s="56">
        <v>4099.1899999999996</v>
      </c>
      <c r="F1055" s="48">
        <f t="shared" ref="F1055:F1071" ca="1" si="47">INDIRECT(ADDRESS(ROW(),COLUMN()-2,4))*INDIRECT(ADDRESS(ROW(),COLUMN()-1,4))</f>
        <v>1270748.8999999999</v>
      </c>
      <c r="G1055" s="51"/>
      <c r="H1055" s="51"/>
      <c r="I1055" s="51"/>
      <c r="J1055" s="51"/>
    </row>
    <row r="1056" spans="1:10" s="33" customFormat="1" ht="13.5" customHeight="1" x14ac:dyDescent="0.2">
      <c r="A1056" s="44">
        <v>30101604</v>
      </c>
      <c r="B1056" s="45" t="str">
        <f t="shared" ca="1" si="46"/>
        <v>Barras de acero</v>
      </c>
      <c r="C1056" s="44" t="s">
        <v>107</v>
      </c>
      <c r="D1056" s="44">
        <v>50</v>
      </c>
      <c r="E1056" s="56">
        <v>4099.1899999999996</v>
      </c>
      <c r="F1056" s="48">
        <f t="shared" ca="1" si="47"/>
        <v>204959.49999999997</v>
      </c>
      <c r="G1056" s="51"/>
      <c r="H1056" s="51"/>
      <c r="I1056" s="51"/>
      <c r="J1056" s="51"/>
    </row>
    <row r="1057" spans="1:10" s="33" customFormat="1" ht="13.5" customHeight="1" x14ac:dyDescent="0.2">
      <c r="A1057" s="44">
        <v>30101604</v>
      </c>
      <c r="B1057" s="45" t="str">
        <f t="shared" ca="1" si="46"/>
        <v>Barras de acero</v>
      </c>
      <c r="C1057" s="44" t="s">
        <v>108</v>
      </c>
      <c r="D1057" s="44">
        <v>720</v>
      </c>
      <c r="E1057" s="56">
        <v>140.91</v>
      </c>
      <c r="F1057" s="48">
        <f t="shared" ca="1" si="47"/>
        <v>101455.2</v>
      </c>
      <c r="G1057" s="51"/>
      <c r="H1057" s="51"/>
      <c r="I1057" s="51"/>
      <c r="J1057" s="51"/>
    </row>
    <row r="1058" spans="1:10" s="33" customFormat="1" ht="13.5" customHeight="1" x14ac:dyDescent="0.2">
      <c r="A1058" s="44">
        <v>30101604</v>
      </c>
      <c r="B1058" s="45" t="str">
        <f t="shared" ca="1" si="46"/>
        <v>Barras de acero</v>
      </c>
      <c r="C1058" s="44" t="s">
        <v>46</v>
      </c>
      <c r="D1058" s="44">
        <v>10</v>
      </c>
      <c r="E1058" s="56">
        <v>19202.2</v>
      </c>
      <c r="F1058" s="48">
        <f t="shared" ca="1" si="47"/>
        <v>192022</v>
      </c>
      <c r="G1058" s="51"/>
      <c r="H1058" s="51"/>
      <c r="I1058" s="51"/>
      <c r="J1058" s="51"/>
    </row>
    <row r="1059" spans="1:10" s="33" customFormat="1" ht="13.5" customHeight="1" x14ac:dyDescent="0.2">
      <c r="A1059" s="44">
        <v>30111601</v>
      </c>
      <c r="B1059" s="45" t="str">
        <f t="shared" ca="1" si="46"/>
        <v>Cemento</v>
      </c>
      <c r="C1059" s="44" t="s">
        <v>46</v>
      </c>
      <c r="D1059" s="44">
        <v>3000</v>
      </c>
      <c r="E1059" s="56">
        <v>525.21</v>
      </c>
      <c r="F1059" s="48">
        <f t="shared" ca="1" si="47"/>
        <v>1575630</v>
      </c>
      <c r="G1059" s="51"/>
      <c r="H1059" s="51"/>
      <c r="I1059" s="51"/>
      <c r="J1059" s="51"/>
    </row>
    <row r="1060" spans="1:10" s="33" customFormat="1" ht="13.5" customHeight="1" x14ac:dyDescent="0.2">
      <c r="A1060" s="44">
        <v>11111701</v>
      </c>
      <c r="B1060" s="45" t="str">
        <f t="shared" ca="1" si="46"/>
        <v>Arena de sílice</v>
      </c>
      <c r="C1060" s="44" t="s">
        <v>105</v>
      </c>
      <c r="D1060" s="44">
        <v>105</v>
      </c>
      <c r="E1060" s="56">
        <v>2562</v>
      </c>
      <c r="F1060" s="48">
        <f t="shared" ca="1" si="47"/>
        <v>269010</v>
      </c>
      <c r="G1060" s="51"/>
      <c r="H1060" s="51"/>
      <c r="I1060" s="51"/>
      <c r="J1060" s="51"/>
    </row>
    <row r="1061" spans="1:10" s="33" customFormat="1" ht="13.5" customHeight="1" x14ac:dyDescent="0.2">
      <c r="A1061" s="44">
        <v>11111701</v>
      </c>
      <c r="B1061" s="45" t="str">
        <f t="shared" ca="1" si="46"/>
        <v>Arena de sílice</v>
      </c>
      <c r="C1061" s="44" t="s">
        <v>105</v>
      </c>
      <c r="D1061" s="44">
        <v>90</v>
      </c>
      <c r="E1061" s="56">
        <v>1281</v>
      </c>
      <c r="F1061" s="48">
        <f t="shared" ca="1" si="47"/>
        <v>115290</v>
      </c>
      <c r="G1061" s="51"/>
      <c r="H1061" s="51"/>
      <c r="I1061" s="51"/>
      <c r="J1061" s="51"/>
    </row>
    <row r="1062" spans="1:10" s="33" customFormat="1" ht="13.5" customHeight="1" x14ac:dyDescent="0.2">
      <c r="A1062" s="44">
        <v>11111701</v>
      </c>
      <c r="B1062" s="45" t="str">
        <f t="shared" ca="1" si="46"/>
        <v>Arena de sílice</v>
      </c>
      <c r="C1062" s="44" t="s">
        <v>105</v>
      </c>
      <c r="D1062" s="44">
        <v>100</v>
      </c>
      <c r="E1062" s="56">
        <v>2305.8000000000002</v>
      </c>
      <c r="F1062" s="48">
        <f t="shared" ca="1" si="47"/>
        <v>230580.00000000003</v>
      </c>
      <c r="G1062" s="51"/>
      <c r="H1062" s="51"/>
      <c r="I1062" s="51"/>
      <c r="J1062" s="51"/>
    </row>
    <row r="1063" spans="1:10" s="33" customFormat="1" ht="13.5" customHeight="1" x14ac:dyDescent="0.2">
      <c r="A1063" s="44">
        <v>11111701</v>
      </c>
      <c r="B1063" s="45" t="str">
        <f t="shared" ca="1" si="46"/>
        <v>Arena de sílice</v>
      </c>
      <c r="C1063" s="44" t="s">
        <v>105</v>
      </c>
      <c r="D1063" s="44">
        <v>95</v>
      </c>
      <c r="E1063" s="56">
        <v>1537.2</v>
      </c>
      <c r="F1063" s="48">
        <f t="shared" ca="1" si="47"/>
        <v>146034</v>
      </c>
      <c r="G1063" s="51"/>
      <c r="H1063" s="51"/>
      <c r="I1063" s="51"/>
      <c r="J1063" s="51"/>
    </row>
    <row r="1064" spans="1:10" s="33" customFormat="1" ht="13.5" customHeight="1" x14ac:dyDescent="0.2">
      <c r="A1064" s="44">
        <v>30131601</v>
      </c>
      <c r="B1064" s="45" t="str">
        <f t="shared" ca="1" si="46"/>
        <v>Ladrillos de cemento</v>
      </c>
      <c r="C1064" s="44" t="s">
        <v>46</v>
      </c>
      <c r="D1064" s="44">
        <v>10500</v>
      </c>
      <c r="E1064" s="56">
        <v>54.89</v>
      </c>
      <c r="F1064" s="48">
        <f t="shared" ca="1" si="47"/>
        <v>576345</v>
      </c>
      <c r="G1064" s="51"/>
      <c r="H1064" s="51"/>
      <c r="I1064" s="51"/>
      <c r="J1064" s="51"/>
    </row>
    <row r="1065" spans="1:10" s="33" customFormat="1" ht="13.5" customHeight="1" x14ac:dyDescent="0.2">
      <c r="A1065" s="44">
        <v>31161503</v>
      </c>
      <c r="B1065" s="45" t="str">
        <f t="shared" ca="1" si="46"/>
        <v>Clavo-tornillo</v>
      </c>
      <c r="C1065" s="44" t="s">
        <v>108</v>
      </c>
      <c r="D1065" s="44">
        <v>9</v>
      </c>
      <c r="E1065" s="56">
        <v>70.45</v>
      </c>
      <c r="F1065" s="48">
        <f t="shared" ca="1" si="47"/>
        <v>634.05000000000007</v>
      </c>
      <c r="G1065" s="51"/>
      <c r="H1065" s="51"/>
      <c r="I1065" s="51"/>
      <c r="J1065" s="51"/>
    </row>
    <row r="1066" spans="1:10" s="33" customFormat="1" ht="13.5" customHeight="1" x14ac:dyDescent="0.2">
      <c r="A1066" s="44">
        <v>11121604</v>
      </c>
      <c r="B1066" s="45" t="str">
        <f t="shared" ca="1" si="46"/>
        <v>Madera blanda</v>
      </c>
      <c r="C1066" s="44" t="s">
        <v>104</v>
      </c>
      <c r="D1066" s="44">
        <v>900</v>
      </c>
      <c r="E1066" s="56">
        <v>138.68</v>
      </c>
      <c r="F1066" s="48">
        <f t="shared" ca="1" si="47"/>
        <v>124812</v>
      </c>
      <c r="G1066" s="51"/>
      <c r="H1066" s="51"/>
      <c r="I1066" s="51"/>
      <c r="J1066" s="51"/>
    </row>
    <row r="1067" spans="1:10" s="33" customFormat="1" ht="13.5" customHeight="1" x14ac:dyDescent="0.2">
      <c r="A1067" s="44">
        <v>11121604</v>
      </c>
      <c r="B1067" s="45" t="str">
        <f t="shared" ca="1" si="46"/>
        <v>Madera blanda</v>
      </c>
      <c r="C1067" s="44" t="s">
        <v>104</v>
      </c>
      <c r="D1067" s="44">
        <v>1100</v>
      </c>
      <c r="E1067" s="56">
        <v>138.68</v>
      </c>
      <c r="F1067" s="48">
        <f t="shared" ca="1" si="47"/>
        <v>152548</v>
      </c>
      <c r="G1067" s="51"/>
      <c r="H1067" s="51"/>
      <c r="I1067" s="51"/>
      <c r="J1067" s="51"/>
    </row>
    <row r="1068" spans="1:10" s="33" customFormat="1" ht="13.5" customHeight="1" x14ac:dyDescent="0.2">
      <c r="A1068" s="44">
        <v>31161503</v>
      </c>
      <c r="B1068" s="45" t="str">
        <f t="shared" ca="1" si="46"/>
        <v>Clavo-tornillo</v>
      </c>
      <c r="C1068" s="44" t="s">
        <v>108</v>
      </c>
      <c r="D1068" s="44">
        <v>12</v>
      </c>
      <c r="E1068" s="56">
        <v>70.45</v>
      </c>
      <c r="F1068" s="48">
        <f t="shared" ca="1" si="47"/>
        <v>845.40000000000009</v>
      </c>
      <c r="G1068" s="51"/>
      <c r="H1068" s="51"/>
      <c r="I1068" s="51"/>
      <c r="J1068" s="51"/>
    </row>
    <row r="1069" spans="1:10" s="33" customFormat="1" ht="13.5" customHeight="1" x14ac:dyDescent="0.2">
      <c r="A1069" s="44">
        <v>30111602</v>
      </c>
      <c r="B1069" s="45" t="str">
        <f t="shared" ca="1" si="46"/>
        <v>Cal clorada</v>
      </c>
      <c r="C1069" s="44" t="s">
        <v>46</v>
      </c>
      <c r="D1069" s="44">
        <v>16</v>
      </c>
      <c r="E1069" s="56">
        <v>418.88</v>
      </c>
      <c r="F1069" s="48">
        <f t="shared" ca="1" si="47"/>
        <v>6702.08</v>
      </c>
      <c r="G1069" s="51"/>
      <c r="H1069" s="51"/>
      <c r="I1069" s="51"/>
      <c r="J1069" s="51"/>
    </row>
    <row r="1070" spans="1:10" s="33" customFormat="1" ht="13.5" customHeight="1" x14ac:dyDescent="0.2">
      <c r="A1070" s="44">
        <v>30111602</v>
      </c>
      <c r="B1070" s="45" t="str">
        <f t="shared" ca="1" si="46"/>
        <v>Cal clorada</v>
      </c>
      <c r="C1070" s="44" t="s">
        <v>46</v>
      </c>
      <c r="D1070" s="44">
        <v>10</v>
      </c>
      <c r="E1070" s="56">
        <v>418.88</v>
      </c>
      <c r="F1070" s="48">
        <f t="shared" ca="1" si="47"/>
        <v>4188.8</v>
      </c>
      <c r="G1070" s="51"/>
      <c r="H1070" s="51"/>
      <c r="I1070" s="51"/>
      <c r="J1070" s="51"/>
    </row>
    <row r="1071" spans="1:10" s="33" customFormat="1" ht="13.5" customHeight="1" x14ac:dyDescent="0.2">
      <c r="A1071" s="44">
        <v>11121604</v>
      </c>
      <c r="B1071" s="45" t="str">
        <f t="shared" ca="1" si="46"/>
        <v>Madera blanda</v>
      </c>
      <c r="C1071" s="44" t="s">
        <v>46</v>
      </c>
      <c r="D1071" s="44">
        <v>120</v>
      </c>
      <c r="E1071" s="56">
        <v>4099.1899999999996</v>
      </c>
      <c r="F1071" s="48">
        <f t="shared" ca="1" si="47"/>
        <v>491902.79999999993</v>
      </c>
      <c r="G1071" s="51"/>
      <c r="H1071" s="51"/>
      <c r="I1071" s="51"/>
      <c r="J1071" s="51"/>
    </row>
    <row r="1072" spans="1:10" s="33" customFormat="1" ht="14.1" customHeight="1" x14ac:dyDescent="0.2">
      <c r="A1072" s="51"/>
      <c r="B1072" s="51"/>
      <c r="C1072" s="51"/>
      <c r="D1072" s="51"/>
      <c r="E1072" s="49" t="s">
        <v>47</v>
      </c>
      <c r="F1072" s="50">
        <f ca="1">SUM(Table343[MONTO TOTAL ESTIMADO])</f>
        <v>5463707.7299999995</v>
      </c>
      <c r="G1072" s="51"/>
      <c r="H1072" s="51" t="str">
        <f>C1048</f>
        <v>Bienes</v>
      </c>
      <c r="I1072" s="51" t="str">
        <f>E1048</f>
        <v>No</v>
      </c>
      <c r="J1072" s="51" t="str">
        <f>D1048</f>
        <v>Comparacion de Precios</v>
      </c>
    </row>
    <row r="1073" spans="1:10" s="33" customFormat="1" ht="14.1" customHeight="1" thickBot="1" x14ac:dyDescent="0.3"/>
    <row r="1074" spans="1:10" s="33" customFormat="1" ht="33.75" customHeight="1" thickBot="1" x14ac:dyDescent="0.25">
      <c r="A1074" s="34" t="s">
        <v>18</v>
      </c>
      <c r="B1074" s="34" t="s">
        <v>19</v>
      </c>
      <c r="C1074" s="34" t="s">
        <v>20</v>
      </c>
      <c r="D1074" s="34" t="s">
        <v>21</v>
      </c>
      <c r="E1074" s="34" t="s">
        <v>22</v>
      </c>
      <c r="F1074" s="34" t="s">
        <v>23</v>
      </c>
      <c r="G1074" s="51"/>
      <c r="H1074" s="51"/>
      <c r="I1074" s="51"/>
      <c r="J1074" s="51"/>
    </row>
    <row r="1075" spans="1:10" s="33" customFormat="1" ht="13.5" customHeight="1" thickBot="1" x14ac:dyDescent="0.25">
      <c r="A1075" s="35" t="s">
        <v>109</v>
      </c>
      <c r="B1075" s="35" t="s">
        <v>57</v>
      </c>
      <c r="C1075" s="35" t="s">
        <v>26</v>
      </c>
      <c r="D1075" s="35" t="s">
        <v>51</v>
      </c>
      <c r="E1075" s="35" t="s">
        <v>54</v>
      </c>
      <c r="F1075" s="35"/>
      <c r="G1075" s="51"/>
      <c r="H1075" s="51"/>
      <c r="I1075" s="51"/>
      <c r="J1075" s="51"/>
    </row>
    <row r="1076" spans="1:10" s="33" customFormat="1" ht="14.1" customHeight="1" thickBot="1" x14ac:dyDescent="0.25">
      <c r="A1076" s="36" t="s">
        <v>29</v>
      </c>
      <c r="B1076" s="37" t="s">
        <v>30</v>
      </c>
      <c r="C1076" s="52">
        <v>45152</v>
      </c>
      <c r="D1076" s="36" t="s">
        <v>31</v>
      </c>
      <c r="E1076" s="37" t="s">
        <v>32</v>
      </c>
      <c r="F1076" s="35" t="s">
        <v>33</v>
      </c>
      <c r="G1076" s="51"/>
      <c r="H1076" s="51"/>
      <c r="I1076" s="51"/>
      <c r="J1076" s="51"/>
    </row>
    <row r="1077" spans="1:10" s="33" customFormat="1" ht="14.1" customHeight="1" thickBot="1" x14ac:dyDescent="0.25">
      <c r="A1077" s="41"/>
      <c r="B1077" s="37" t="s">
        <v>34</v>
      </c>
      <c r="C1077" s="53">
        <f>IF(C1076="","",IF(AND(MONTH(C1076)&gt;=1,MONTH(C1076)&lt;=3),1,IF(AND(MONTH(C1076)&gt;=4,MONTH(C1076)&lt;=6),2,IF(AND(MONTH(C1076)&gt;=7,MONTH(C1076)&lt;=9),3,4))))</f>
        <v>3</v>
      </c>
      <c r="D1077" s="41"/>
      <c r="E1077" s="37" t="s">
        <v>35</v>
      </c>
      <c r="F1077" s="35" t="s">
        <v>36</v>
      </c>
      <c r="G1077" s="51"/>
      <c r="H1077" s="51"/>
      <c r="I1077" s="51"/>
      <c r="J1077" s="51"/>
    </row>
    <row r="1078" spans="1:10" s="33" customFormat="1" ht="14.1" customHeight="1" thickBot="1" x14ac:dyDescent="0.25">
      <c r="A1078" s="41"/>
      <c r="B1078" s="37" t="s">
        <v>37</v>
      </c>
      <c r="C1078" s="52">
        <v>45163</v>
      </c>
      <c r="D1078" s="41"/>
      <c r="E1078" s="37" t="s">
        <v>38</v>
      </c>
      <c r="F1078" s="35" t="s">
        <v>36</v>
      </c>
      <c r="G1078" s="51"/>
      <c r="H1078" s="51"/>
      <c r="I1078" s="51"/>
      <c r="J1078" s="51"/>
    </row>
    <row r="1079" spans="1:10" s="33" customFormat="1" ht="14.1" customHeight="1" thickBot="1" x14ac:dyDescent="0.25">
      <c r="A1079" s="41"/>
      <c r="B1079" s="37" t="s">
        <v>34</v>
      </c>
      <c r="C1079" s="53">
        <f>IF(C1078="","",IF(AND(MONTH(C1078)&gt;=1,MONTH(C1078)&lt;=3),1,IF(AND(MONTH(C1078)&gt;=4,MONTH(C1078)&lt;=6),2,IF(AND(MONTH(C1078)&gt;=7,MONTH(C1078)&lt;=9),3,4))))</f>
        <v>3</v>
      </c>
      <c r="D1079" s="41"/>
      <c r="E1079" s="37" t="s">
        <v>39</v>
      </c>
      <c r="F1079" s="35" t="s">
        <v>36</v>
      </c>
      <c r="G1079" s="51"/>
      <c r="H1079" s="51"/>
      <c r="I1079" s="51"/>
      <c r="J1079" s="51"/>
    </row>
    <row r="1080" spans="1:10" s="33" customFormat="1" ht="14.1" customHeight="1" thickBot="1" x14ac:dyDescent="0.25">
      <c r="A1080" s="51"/>
      <c r="B1080" s="51"/>
      <c r="C1080" s="51"/>
      <c r="D1080" s="51"/>
      <c r="E1080" s="51"/>
      <c r="F1080" s="51"/>
      <c r="G1080" s="51"/>
      <c r="H1080" s="51"/>
      <c r="I1080" s="51"/>
      <c r="J1080" s="51"/>
    </row>
    <row r="1081" spans="1:10" s="33" customFormat="1" ht="14.1" customHeight="1" thickBot="1" x14ac:dyDescent="0.25">
      <c r="A1081" s="43" t="s">
        <v>40</v>
      </c>
      <c r="B1081" s="43" t="s">
        <v>41</v>
      </c>
      <c r="C1081" s="43" t="s">
        <v>42</v>
      </c>
      <c r="D1081" s="43" t="s">
        <v>43</v>
      </c>
      <c r="E1081" s="43" t="s">
        <v>44</v>
      </c>
      <c r="F1081" s="43" t="s">
        <v>45</v>
      </c>
      <c r="G1081" s="51"/>
      <c r="H1081" s="51"/>
      <c r="I1081" s="51"/>
      <c r="J1081" s="51"/>
    </row>
    <row r="1082" spans="1:10" s="33" customFormat="1" ht="14.1" customHeight="1" x14ac:dyDescent="0.2">
      <c r="A1082" s="44">
        <v>11101704</v>
      </c>
      <c r="B1082" s="45" t="str">
        <f t="shared" ref="B1082:B1131" ca="1" si="48">IFERROR(INDEX(UNSPSCDes,MATCH(INDIRECT(ADDRESS(ROW(),COLUMN()-1,4)),UNSPSCCode,0)),"")</f>
        <v>Acero</v>
      </c>
      <c r="C1082" s="44" t="s">
        <v>107</v>
      </c>
      <c r="D1082" s="44">
        <v>50</v>
      </c>
      <c r="E1082" s="62">
        <v>5310</v>
      </c>
      <c r="F1082" s="48">
        <f t="shared" ref="F1082:F1131" ca="1" si="49">INDIRECT(ADDRESS(ROW(),COLUMN()-2,4))*INDIRECT(ADDRESS(ROW(),COLUMN()-1,4))</f>
        <v>265500</v>
      </c>
      <c r="G1082" s="51"/>
      <c r="H1082" s="51"/>
      <c r="I1082" s="51"/>
      <c r="J1082" s="51"/>
    </row>
    <row r="1083" spans="1:10" s="33" customFormat="1" ht="13.5" customHeight="1" x14ac:dyDescent="0.2">
      <c r="A1083" s="44">
        <v>40142115</v>
      </c>
      <c r="B1083" s="45" t="str">
        <f t="shared" ca="1" si="48"/>
        <v>Tubería de plástico</v>
      </c>
      <c r="C1083" s="44" t="s">
        <v>46</v>
      </c>
      <c r="D1083" s="44">
        <v>250</v>
      </c>
      <c r="E1083" s="62">
        <v>53.1</v>
      </c>
      <c r="F1083" s="48">
        <f t="shared" ca="1" si="49"/>
        <v>13275</v>
      </c>
      <c r="G1083" s="51"/>
      <c r="H1083" s="51"/>
      <c r="I1083" s="51"/>
      <c r="J1083" s="51"/>
    </row>
    <row r="1084" spans="1:10" s="33" customFormat="1" ht="13.5" customHeight="1" x14ac:dyDescent="0.2">
      <c r="A1084" s="44">
        <v>40142115</v>
      </c>
      <c r="B1084" s="45" t="str">
        <f t="shared" ca="1" si="48"/>
        <v>Tubería de plástico</v>
      </c>
      <c r="C1084" s="44" t="s">
        <v>46</v>
      </c>
      <c r="D1084" s="44">
        <v>250</v>
      </c>
      <c r="E1084" s="62">
        <v>53.1</v>
      </c>
      <c r="F1084" s="48">
        <f t="shared" ca="1" si="49"/>
        <v>13275</v>
      </c>
      <c r="G1084" s="51"/>
      <c r="H1084" s="51"/>
      <c r="I1084" s="51"/>
      <c r="J1084" s="51"/>
    </row>
    <row r="1085" spans="1:10" s="33" customFormat="1" ht="13.5" customHeight="1" x14ac:dyDescent="0.2">
      <c r="A1085" s="44">
        <v>40142115</v>
      </c>
      <c r="B1085" s="45" t="str">
        <f t="shared" ca="1" si="48"/>
        <v>Tubería de plástico</v>
      </c>
      <c r="C1085" s="44" t="s">
        <v>46</v>
      </c>
      <c r="D1085" s="44">
        <v>250</v>
      </c>
      <c r="E1085" s="62">
        <v>53.1</v>
      </c>
      <c r="F1085" s="48">
        <f t="shared" ca="1" si="49"/>
        <v>13275</v>
      </c>
      <c r="G1085" s="51"/>
      <c r="H1085" s="51"/>
      <c r="I1085" s="51"/>
      <c r="J1085" s="51"/>
    </row>
    <row r="1086" spans="1:10" s="33" customFormat="1" ht="13.5" customHeight="1" x14ac:dyDescent="0.2">
      <c r="A1086" s="44">
        <v>40142115</v>
      </c>
      <c r="B1086" s="45" t="str">
        <f t="shared" ca="1" si="48"/>
        <v>Tubería de plástico</v>
      </c>
      <c r="C1086" s="44" t="s">
        <v>46</v>
      </c>
      <c r="D1086" s="44">
        <v>30</v>
      </c>
      <c r="E1086" s="62">
        <v>53.1</v>
      </c>
      <c r="F1086" s="48">
        <f t="shared" ca="1" si="49"/>
        <v>1593</v>
      </c>
      <c r="G1086" s="51"/>
      <c r="H1086" s="51"/>
      <c r="I1086" s="51"/>
      <c r="J1086" s="51"/>
    </row>
    <row r="1087" spans="1:10" s="33" customFormat="1" ht="13.5" customHeight="1" x14ac:dyDescent="0.2">
      <c r="A1087" s="44">
        <v>12191501</v>
      </c>
      <c r="B1087" s="45" t="str">
        <f t="shared" ca="1" si="48"/>
        <v>Disolventes aromáticos</v>
      </c>
      <c r="C1087" s="44" t="s">
        <v>46</v>
      </c>
      <c r="D1087" s="44">
        <v>100</v>
      </c>
      <c r="E1087" s="62">
        <v>1475</v>
      </c>
      <c r="F1087" s="48">
        <f t="shared" ca="1" si="49"/>
        <v>147500</v>
      </c>
      <c r="G1087" s="51"/>
      <c r="H1087" s="51"/>
      <c r="I1087" s="51"/>
      <c r="J1087" s="51"/>
    </row>
    <row r="1088" spans="1:10" s="33" customFormat="1" ht="13.5" customHeight="1" x14ac:dyDescent="0.2">
      <c r="A1088" s="44">
        <v>11101705</v>
      </c>
      <c r="B1088" s="45" t="str">
        <f t="shared" ca="1" si="48"/>
        <v>Aluminio</v>
      </c>
      <c r="C1088" s="44" t="s">
        <v>107</v>
      </c>
      <c r="D1088" s="44">
        <v>3100</v>
      </c>
      <c r="E1088" s="62">
        <v>177</v>
      </c>
      <c r="F1088" s="48">
        <f t="shared" ca="1" si="49"/>
        <v>548700</v>
      </c>
      <c r="G1088" s="51"/>
      <c r="H1088" s="51"/>
      <c r="I1088" s="51"/>
      <c r="J1088" s="51"/>
    </row>
    <row r="1089" spans="1:10" s="33" customFormat="1" ht="13.5" customHeight="1" x14ac:dyDescent="0.2">
      <c r="A1089" s="44">
        <v>26121519</v>
      </c>
      <c r="B1089" s="45" t="str">
        <f t="shared" ca="1" si="48"/>
        <v>Alambre de aluminio revestido de cobre</v>
      </c>
      <c r="C1089" s="44" t="s">
        <v>104</v>
      </c>
      <c r="D1089" s="44">
        <v>1500</v>
      </c>
      <c r="E1089" s="62">
        <v>17.7</v>
      </c>
      <c r="F1089" s="48">
        <f t="shared" ca="1" si="49"/>
        <v>26550</v>
      </c>
      <c r="G1089" s="51"/>
      <c r="H1089" s="51"/>
      <c r="I1089" s="51"/>
      <c r="J1089" s="51"/>
    </row>
    <row r="1090" spans="1:10" s="33" customFormat="1" ht="13.5" customHeight="1" x14ac:dyDescent="0.2">
      <c r="A1090" s="44">
        <v>26121519</v>
      </c>
      <c r="B1090" s="45" t="str">
        <f t="shared" ca="1" si="48"/>
        <v>Alambre de aluminio revestido de cobre</v>
      </c>
      <c r="C1090" s="44" t="s">
        <v>104</v>
      </c>
      <c r="D1090" s="44">
        <v>3600</v>
      </c>
      <c r="E1090" s="62">
        <v>21.24</v>
      </c>
      <c r="F1090" s="48">
        <f t="shared" ca="1" si="49"/>
        <v>76464</v>
      </c>
      <c r="G1090" s="51"/>
      <c r="H1090" s="51"/>
      <c r="I1090" s="51"/>
      <c r="J1090" s="51"/>
    </row>
    <row r="1091" spans="1:10" s="33" customFormat="1" ht="13.5" customHeight="1" x14ac:dyDescent="0.2">
      <c r="A1091" s="44">
        <v>26121519</v>
      </c>
      <c r="B1091" s="45" t="str">
        <f t="shared" ca="1" si="48"/>
        <v>Alambre de aluminio revestido de cobre</v>
      </c>
      <c r="C1091" s="44" t="s">
        <v>104</v>
      </c>
      <c r="D1091" s="44">
        <v>3600</v>
      </c>
      <c r="E1091" s="62">
        <v>21.24</v>
      </c>
      <c r="F1091" s="48">
        <f t="shared" ca="1" si="49"/>
        <v>76464</v>
      </c>
      <c r="G1091" s="51"/>
      <c r="H1091" s="51"/>
      <c r="I1091" s="51"/>
      <c r="J1091" s="51"/>
    </row>
    <row r="1092" spans="1:10" s="33" customFormat="1" ht="13.5" customHeight="1" x14ac:dyDescent="0.2">
      <c r="A1092" s="44">
        <v>26121519</v>
      </c>
      <c r="B1092" s="45" t="str">
        <f t="shared" ca="1" si="48"/>
        <v>Alambre de aluminio revestido de cobre</v>
      </c>
      <c r="C1092" s="44" t="s">
        <v>104</v>
      </c>
      <c r="D1092" s="44">
        <v>3600</v>
      </c>
      <c r="E1092" s="62">
        <v>21.24</v>
      </c>
      <c r="F1092" s="48">
        <f t="shared" ca="1" si="49"/>
        <v>76464</v>
      </c>
      <c r="G1092" s="51"/>
      <c r="H1092" s="51"/>
      <c r="I1092" s="51"/>
      <c r="J1092" s="51"/>
    </row>
    <row r="1093" spans="1:10" s="33" customFormat="1" ht="13.5" customHeight="1" x14ac:dyDescent="0.2">
      <c r="A1093" s="44">
        <v>26121519</v>
      </c>
      <c r="B1093" s="45" t="str">
        <f t="shared" ca="1" si="48"/>
        <v>Alambre de aluminio revestido de cobre</v>
      </c>
      <c r="C1093" s="44" t="s">
        <v>104</v>
      </c>
      <c r="D1093" s="44">
        <v>20</v>
      </c>
      <c r="E1093" s="62">
        <v>17.7</v>
      </c>
      <c r="F1093" s="48">
        <f t="shared" ca="1" si="49"/>
        <v>354</v>
      </c>
      <c r="G1093" s="51"/>
      <c r="H1093" s="51"/>
      <c r="I1093" s="51"/>
      <c r="J1093" s="51"/>
    </row>
    <row r="1094" spans="1:10" s="33" customFormat="1" ht="13.5" customHeight="1" x14ac:dyDescent="0.2">
      <c r="A1094" s="44">
        <v>26121519</v>
      </c>
      <c r="B1094" s="45" t="str">
        <f t="shared" ca="1" si="48"/>
        <v>Alambre de aluminio revestido de cobre</v>
      </c>
      <c r="C1094" s="44" t="s">
        <v>104</v>
      </c>
      <c r="D1094" s="44">
        <v>45</v>
      </c>
      <c r="E1094" s="62">
        <v>17.7</v>
      </c>
      <c r="F1094" s="48">
        <f t="shared" ca="1" si="49"/>
        <v>796.5</v>
      </c>
      <c r="G1094" s="51"/>
      <c r="H1094" s="51"/>
      <c r="I1094" s="51"/>
      <c r="J1094" s="51"/>
    </row>
    <row r="1095" spans="1:10" s="33" customFormat="1" ht="13.5" customHeight="1" x14ac:dyDescent="0.2">
      <c r="A1095" s="44">
        <v>26121519</v>
      </c>
      <c r="B1095" s="45" t="str">
        <f t="shared" ca="1" si="48"/>
        <v>Alambre de aluminio revestido de cobre</v>
      </c>
      <c r="C1095" s="44" t="s">
        <v>104</v>
      </c>
      <c r="D1095" s="44">
        <v>30</v>
      </c>
      <c r="E1095" s="62">
        <v>10620</v>
      </c>
      <c r="F1095" s="48">
        <f t="shared" ca="1" si="49"/>
        <v>318600</v>
      </c>
      <c r="G1095" s="51"/>
      <c r="H1095" s="51"/>
      <c r="I1095" s="51"/>
      <c r="J1095" s="51"/>
    </row>
    <row r="1096" spans="1:10" s="33" customFormat="1" ht="13.5" customHeight="1" x14ac:dyDescent="0.2">
      <c r="A1096" s="44">
        <v>26121519</v>
      </c>
      <c r="B1096" s="45" t="str">
        <f t="shared" ca="1" si="48"/>
        <v>Alambre de aluminio revestido de cobre</v>
      </c>
      <c r="C1096" s="44" t="s">
        <v>104</v>
      </c>
      <c r="D1096" s="44">
        <v>30</v>
      </c>
      <c r="E1096" s="62">
        <v>10620</v>
      </c>
      <c r="F1096" s="48">
        <f t="shared" ca="1" si="49"/>
        <v>318600</v>
      </c>
      <c r="G1096" s="51"/>
      <c r="H1096" s="51"/>
      <c r="I1096" s="51"/>
      <c r="J1096" s="51"/>
    </row>
    <row r="1097" spans="1:10" s="33" customFormat="1" ht="13.5" customHeight="1" x14ac:dyDescent="0.2">
      <c r="A1097" s="44">
        <v>40142115</v>
      </c>
      <c r="B1097" s="45" t="str">
        <f t="shared" ca="1" si="48"/>
        <v>Tubería de plástico</v>
      </c>
      <c r="C1097" s="44" t="s">
        <v>46</v>
      </c>
      <c r="D1097" s="44">
        <v>10</v>
      </c>
      <c r="E1097" s="62">
        <v>112.1</v>
      </c>
      <c r="F1097" s="48">
        <f t="shared" ca="1" si="49"/>
        <v>1121</v>
      </c>
      <c r="G1097" s="51"/>
      <c r="H1097" s="51"/>
      <c r="I1097" s="51"/>
      <c r="J1097" s="51"/>
    </row>
    <row r="1098" spans="1:10" s="33" customFormat="1" ht="13.5" customHeight="1" x14ac:dyDescent="0.2">
      <c r="A1098" s="44">
        <v>11111611</v>
      </c>
      <c r="B1098" s="45" t="str">
        <f t="shared" ca="1" si="48"/>
        <v>Gravilla</v>
      </c>
      <c r="C1098" s="44" t="s">
        <v>110</v>
      </c>
      <c r="D1098" s="44">
        <v>60</v>
      </c>
      <c r="E1098" s="62">
        <v>3068</v>
      </c>
      <c r="F1098" s="48">
        <f t="shared" ca="1" si="49"/>
        <v>184080</v>
      </c>
      <c r="G1098" s="51"/>
      <c r="H1098" s="51"/>
      <c r="I1098" s="51"/>
      <c r="J1098" s="51"/>
    </row>
    <row r="1099" spans="1:10" s="33" customFormat="1" ht="13.5" customHeight="1" x14ac:dyDescent="0.2">
      <c r="A1099" s="44">
        <v>11111611</v>
      </c>
      <c r="B1099" s="45" t="str">
        <f t="shared" ca="1" si="48"/>
        <v>Gravilla</v>
      </c>
      <c r="C1099" s="44" t="s">
        <v>110</v>
      </c>
      <c r="D1099" s="44">
        <v>80</v>
      </c>
      <c r="E1099" s="62">
        <v>3776</v>
      </c>
      <c r="F1099" s="48">
        <f t="shared" ca="1" si="49"/>
        <v>302080</v>
      </c>
      <c r="G1099" s="51"/>
      <c r="H1099" s="51"/>
      <c r="I1099" s="51"/>
      <c r="J1099" s="51"/>
    </row>
    <row r="1100" spans="1:10" s="33" customFormat="1" ht="13.5" customHeight="1" x14ac:dyDescent="0.2">
      <c r="A1100" s="44">
        <v>11111611</v>
      </c>
      <c r="B1100" s="45" t="str">
        <f t="shared" ca="1" si="48"/>
        <v>Gravilla</v>
      </c>
      <c r="C1100" s="44" t="s">
        <v>110</v>
      </c>
      <c r="D1100" s="44">
        <v>80</v>
      </c>
      <c r="E1100" s="62">
        <v>4484</v>
      </c>
      <c r="F1100" s="48">
        <f t="shared" ca="1" si="49"/>
        <v>358720</v>
      </c>
      <c r="G1100" s="51"/>
      <c r="H1100" s="51"/>
      <c r="I1100" s="51"/>
      <c r="J1100" s="51"/>
    </row>
    <row r="1101" spans="1:10" s="33" customFormat="1" ht="13.5" customHeight="1" x14ac:dyDescent="0.2">
      <c r="A1101" s="44">
        <v>11101703</v>
      </c>
      <c r="B1101" s="45" t="str">
        <f t="shared" ca="1" si="48"/>
        <v>Titanio</v>
      </c>
      <c r="C1101" s="44" t="s">
        <v>46</v>
      </c>
      <c r="D1101" s="44">
        <v>10</v>
      </c>
      <c r="E1101" s="62">
        <v>295</v>
      </c>
      <c r="F1101" s="48">
        <f t="shared" ca="1" si="49"/>
        <v>2950</v>
      </c>
      <c r="G1101" s="51"/>
      <c r="H1101" s="51"/>
      <c r="I1101" s="51"/>
      <c r="J1101" s="51"/>
    </row>
    <row r="1102" spans="1:10" s="33" customFormat="1" ht="13.5" customHeight="1" x14ac:dyDescent="0.2">
      <c r="A1102" s="44">
        <v>30131604</v>
      </c>
      <c r="B1102" s="45" t="str">
        <f t="shared" ca="1" si="48"/>
        <v>Ladrillos de piedra</v>
      </c>
      <c r="C1102" s="44" t="s">
        <v>105</v>
      </c>
      <c r="D1102" s="44">
        <v>465</v>
      </c>
      <c r="E1102" s="62">
        <v>64.900000000000006</v>
      </c>
      <c r="F1102" s="48">
        <f t="shared" ca="1" si="49"/>
        <v>30178.500000000004</v>
      </c>
      <c r="G1102" s="51"/>
      <c r="H1102" s="51"/>
      <c r="I1102" s="51"/>
      <c r="J1102" s="51"/>
    </row>
    <row r="1103" spans="1:10" s="33" customFormat="1" ht="13.5" customHeight="1" x14ac:dyDescent="0.2">
      <c r="A1103" s="44">
        <v>39101612</v>
      </c>
      <c r="B1103" s="45" t="str">
        <f t="shared" ca="1" si="48"/>
        <v>Lámparas incandescentes</v>
      </c>
      <c r="C1103" s="44" t="s">
        <v>46</v>
      </c>
      <c r="D1103" s="44">
        <v>85</v>
      </c>
      <c r="E1103" s="62">
        <v>304.44</v>
      </c>
      <c r="F1103" s="48">
        <f t="shared" ca="1" si="49"/>
        <v>25877.4</v>
      </c>
      <c r="G1103" s="51"/>
      <c r="H1103" s="51"/>
      <c r="I1103" s="51"/>
      <c r="J1103" s="51"/>
    </row>
    <row r="1104" spans="1:10" s="33" customFormat="1" ht="13.5" customHeight="1" x14ac:dyDescent="0.2">
      <c r="A1104" s="44">
        <v>11101705</v>
      </c>
      <c r="B1104" s="45" t="str">
        <f t="shared" ca="1" si="48"/>
        <v>Aluminio</v>
      </c>
      <c r="C1104" s="44" t="s">
        <v>104</v>
      </c>
      <c r="D1104" s="44">
        <v>10</v>
      </c>
      <c r="E1104" s="62">
        <v>767</v>
      </c>
      <c r="F1104" s="48">
        <f t="shared" ca="1" si="49"/>
        <v>7670</v>
      </c>
      <c r="G1104" s="51"/>
      <c r="H1104" s="51"/>
      <c r="I1104" s="51"/>
      <c r="J1104" s="51"/>
    </row>
    <row r="1105" spans="1:10" s="33" customFormat="1" ht="13.5" customHeight="1" x14ac:dyDescent="0.2">
      <c r="A1105" s="44">
        <v>11101705</v>
      </c>
      <c r="B1105" s="45" t="str">
        <f t="shared" ca="1" si="48"/>
        <v>Aluminio</v>
      </c>
      <c r="C1105" s="44" t="s">
        <v>104</v>
      </c>
      <c r="D1105" s="44">
        <v>10</v>
      </c>
      <c r="E1105" s="62">
        <v>531</v>
      </c>
      <c r="F1105" s="48">
        <f t="shared" ca="1" si="49"/>
        <v>5310</v>
      </c>
      <c r="G1105" s="51"/>
      <c r="H1105" s="51"/>
      <c r="I1105" s="51"/>
      <c r="J1105" s="51"/>
    </row>
    <row r="1106" spans="1:10" s="33" customFormat="1" ht="13.5" customHeight="1" x14ac:dyDescent="0.2">
      <c r="A1106" s="44">
        <v>11101705</v>
      </c>
      <c r="B1106" s="45" t="str">
        <f t="shared" ca="1" si="48"/>
        <v>Aluminio</v>
      </c>
      <c r="C1106" s="44" t="s">
        <v>104</v>
      </c>
      <c r="D1106" s="44">
        <v>10</v>
      </c>
      <c r="E1106" s="62">
        <v>1003</v>
      </c>
      <c r="F1106" s="48">
        <f t="shared" ca="1" si="49"/>
        <v>10030</v>
      </c>
      <c r="G1106" s="51"/>
      <c r="H1106" s="51"/>
      <c r="I1106" s="51"/>
      <c r="J1106" s="51"/>
    </row>
    <row r="1107" spans="1:10" s="33" customFormat="1" ht="13.5" customHeight="1" x14ac:dyDescent="0.2">
      <c r="A1107" s="44">
        <v>39121601</v>
      </c>
      <c r="B1107" s="45" t="str">
        <f t="shared" ca="1" si="48"/>
        <v>Breakers de circuito</v>
      </c>
      <c r="C1107" s="44" t="s">
        <v>46</v>
      </c>
      <c r="D1107" s="44">
        <v>12</v>
      </c>
      <c r="E1107" s="62">
        <v>442.5</v>
      </c>
      <c r="F1107" s="48">
        <f t="shared" ca="1" si="49"/>
        <v>5310</v>
      </c>
      <c r="G1107" s="51"/>
      <c r="H1107" s="51"/>
      <c r="I1107" s="51"/>
      <c r="J1107" s="51"/>
    </row>
    <row r="1108" spans="1:10" s="33" customFormat="1" ht="13.5" customHeight="1" x14ac:dyDescent="0.2">
      <c r="A1108" s="44">
        <v>39121601</v>
      </c>
      <c r="B1108" s="45" t="str">
        <f t="shared" ca="1" si="48"/>
        <v>Breakers de circuito</v>
      </c>
      <c r="C1108" s="44" t="s">
        <v>46</v>
      </c>
      <c r="D1108" s="44">
        <v>10</v>
      </c>
      <c r="E1108" s="62">
        <v>442.5</v>
      </c>
      <c r="F1108" s="48">
        <f t="shared" ca="1" si="49"/>
        <v>4425</v>
      </c>
      <c r="G1108" s="51"/>
      <c r="H1108" s="51"/>
      <c r="I1108" s="51"/>
      <c r="J1108" s="51"/>
    </row>
    <row r="1109" spans="1:10" s="33" customFormat="1" ht="13.5" customHeight="1" x14ac:dyDescent="0.2">
      <c r="A1109" s="44">
        <v>39121601</v>
      </c>
      <c r="B1109" s="45" t="str">
        <f t="shared" ca="1" si="48"/>
        <v>Breakers de circuito</v>
      </c>
      <c r="C1109" s="44" t="s">
        <v>46</v>
      </c>
      <c r="D1109" s="44">
        <v>15</v>
      </c>
      <c r="E1109" s="62">
        <v>649</v>
      </c>
      <c r="F1109" s="48">
        <f t="shared" ca="1" si="49"/>
        <v>9735</v>
      </c>
      <c r="G1109" s="51"/>
      <c r="H1109" s="51"/>
      <c r="I1109" s="51"/>
      <c r="J1109" s="51"/>
    </row>
    <row r="1110" spans="1:10" s="33" customFormat="1" ht="13.5" customHeight="1" x14ac:dyDescent="0.2">
      <c r="A1110" s="44">
        <v>39121601</v>
      </c>
      <c r="B1110" s="45" t="str">
        <f t="shared" ca="1" si="48"/>
        <v>Breakers de circuito</v>
      </c>
      <c r="C1110" s="44" t="s">
        <v>46</v>
      </c>
      <c r="D1110" s="44">
        <v>12</v>
      </c>
      <c r="E1110" s="62">
        <v>885</v>
      </c>
      <c r="F1110" s="48">
        <f t="shared" ca="1" si="49"/>
        <v>10620</v>
      </c>
      <c r="G1110" s="51"/>
      <c r="H1110" s="51"/>
      <c r="I1110" s="51"/>
      <c r="J1110" s="51"/>
    </row>
    <row r="1111" spans="1:10" s="33" customFormat="1" ht="13.5" customHeight="1" x14ac:dyDescent="0.2">
      <c r="A1111" s="44">
        <v>23153416</v>
      </c>
      <c r="B1111" s="45" t="str">
        <f t="shared" ca="1" si="48"/>
        <v>Componentes flexibles</v>
      </c>
      <c r="C1111" s="44" t="s">
        <v>46</v>
      </c>
      <c r="D1111" s="44">
        <v>10</v>
      </c>
      <c r="E1111" s="62">
        <v>76.7</v>
      </c>
      <c r="F1111" s="48">
        <f t="shared" ca="1" si="49"/>
        <v>767</v>
      </c>
      <c r="G1111" s="51"/>
      <c r="H1111" s="51"/>
      <c r="I1111" s="51"/>
      <c r="J1111" s="51"/>
    </row>
    <row r="1112" spans="1:10" s="33" customFormat="1" ht="13.5" customHeight="1" x14ac:dyDescent="0.2">
      <c r="A1112" s="44">
        <v>11101705</v>
      </c>
      <c r="B1112" s="45" t="str">
        <f t="shared" ca="1" si="48"/>
        <v>Aluminio</v>
      </c>
      <c r="C1112" s="44" t="s">
        <v>46</v>
      </c>
      <c r="D1112" s="44">
        <v>15</v>
      </c>
      <c r="E1112" s="62">
        <v>1888</v>
      </c>
      <c r="F1112" s="48">
        <f t="shared" ca="1" si="49"/>
        <v>28320</v>
      </c>
      <c r="G1112" s="51"/>
      <c r="H1112" s="51"/>
      <c r="I1112" s="51"/>
      <c r="J1112" s="51"/>
    </row>
    <row r="1113" spans="1:10" s="33" customFormat="1" ht="13.5" customHeight="1" x14ac:dyDescent="0.2">
      <c r="A1113" s="44">
        <v>11101705</v>
      </c>
      <c r="B1113" s="45" t="str">
        <f t="shared" ca="1" si="48"/>
        <v>Aluminio</v>
      </c>
      <c r="C1113" s="44" t="s">
        <v>46</v>
      </c>
      <c r="D1113" s="44">
        <v>10</v>
      </c>
      <c r="E1113" s="62">
        <v>1416</v>
      </c>
      <c r="F1113" s="48">
        <f t="shared" ca="1" si="49"/>
        <v>14160</v>
      </c>
      <c r="G1113" s="51"/>
      <c r="H1113" s="51"/>
      <c r="I1113" s="51"/>
      <c r="J1113" s="51"/>
    </row>
    <row r="1114" spans="1:10" s="33" customFormat="1" ht="13.5" customHeight="1" x14ac:dyDescent="0.2">
      <c r="A1114" s="44">
        <v>11101705</v>
      </c>
      <c r="B1114" s="45" t="str">
        <f t="shared" ca="1" si="48"/>
        <v>Aluminio</v>
      </c>
      <c r="C1114" s="44" t="s">
        <v>46</v>
      </c>
      <c r="D1114" s="44">
        <v>10</v>
      </c>
      <c r="E1114" s="62">
        <v>188.8</v>
      </c>
      <c r="F1114" s="48">
        <f t="shared" ca="1" si="49"/>
        <v>1888</v>
      </c>
      <c r="G1114" s="51"/>
      <c r="H1114" s="51"/>
      <c r="I1114" s="51"/>
      <c r="J1114" s="51"/>
    </row>
    <row r="1115" spans="1:10" s="33" customFormat="1" ht="13.5" customHeight="1" x14ac:dyDescent="0.2">
      <c r="A1115" s="44">
        <v>11101705</v>
      </c>
      <c r="B1115" s="45" t="str">
        <f t="shared" ca="1" si="48"/>
        <v>Aluminio</v>
      </c>
      <c r="C1115" s="44" t="s">
        <v>46</v>
      </c>
      <c r="D1115" s="44">
        <v>12</v>
      </c>
      <c r="E1115" s="62">
        <v>147.5</v>
      </c>
      <c r="F1115" s="48">
        <f t="shared" ca="1" si="49"/>
        <v>1770</v>
      </c>
      <c r="G1115" s="51"/>
      <c r="H1115" s="51"/>
      <c r="I1115" s="51"/>
      <c r="J1115" s="51"/>
    </row>
    <row r="1116" spans="1:10" s="33" customFormat="1" ht="13.5" customHeight="1" x14ac:dyDescent="0.2">
      <c r="A1116" s="44">
        <v>30111602</v>
      </c>
      <c r="B1116" s="45" t="str">
        <f t="shared" ca="1" si="48"/>
        <v>Cal clorada</v>
      </c>
      <c r="C1116" s="44" t="s">
        <v>46</v>
      </c>
      <c r="D1116" s="44">
        <v>10</v>
      </c>
      <c r="E1116" s="62">
        <v>649</v>
      </c>
      <c r="F1116" s="48">
        <f t="shared" ca="1" si="49"/>
        <v>6490</v>
      </c>
      <c r="G1116" s="51"/>
      <c r="H1116" s="51"/>
      <c r="I1116" s="51"/>
      <c r="J1116" s="51"/>
    </row>
    <row r="1117" spans="1:10" s="33" customFormat="1" ht="13.5" customHeight="1" x14ac:dyDescent="0.2">
      <c r="A1117" s="44">
        <v>30111601</v>
      </c>
      <c r="B1117" s="45" t="str">
        <f t="shared" ca="1" si="48"/>
        <v>Cemento</v>
      </c>
      <c r="C1117" s="44" t="s">
        <v>46</v>
      </c>
      <c r="D1117" s="44">
        <v>15</v>
      </c>
      <c r="E1117" s="62">
        <v>1298</v>
      </c>
      <c r="F1117" s="48">
        <f t="shared" ca="1" si="49"/>
        <v>19470</v>
      </c>
      <c r="G1117" s="51"/>
      <c r="H1117" s="51"/>
      <c r="I1117" s="51"/>
      <c r="J1117" s="51"/>
    </row>
    <row r="1118" spans="1:10" s="33" customFormat="1" ht="13.5" customHeight="1" x14ac:dyDescent="0.2">
      <c r="A1118" s="44">
        <v>30111601</v>
      </c>
      <c r="B1118" s="45" t="str">
        <f t="shared" ca="1" si="48"/>
        <v>Cemento</v>
      </c>
      <c r="C1118" s="44" t="s">
        <v>46</v>
      </c>
      <c r="D1118" s="44">
        <v>700</v>
      </c>
      <c r="E1118" s="62">
        <v>649</v>
      </c>
      <c r="F1118" s="48">
        <f t="shared" ca="1" si="49"/>
        <v>454300</v>
      </c>
      <c r="G1118" s="51"/>
      <c r="H1118" s="51"/>
      <c r="I1118" s="51"/>
      <c r="J1118" s="51"/>
    </row>
    <row r="1119" spans="1:10" s="33" customFormat="1" ht="13.5" customHeight="1" x14ac:dyDescent="0.2">
      <c r="A1119" s="44">
        <v>12162302</v>
      </c>
      <c r="B1119" s="45" t="str">
        <f t="shared" ca="1" si="48"/>
        <v>Aceleradores de cemento</v>
      </c>
      <c r="C1119" s="44" t="s">
        <v>46</v>
      </c>
      <c r="D1119" s="44">
        <v>10</v>
      </c>
      <c r="E1119" s="62">
        <v>649</v>
      </c>
      <c r="F1119" s="48">
        <f t="shared" ca="1" si="49"/>
        <v>6490</v>
      </c>
      <c r="G1119" s="51"/>
      <c r="H1119" s="51"/>
      <c r="I1119" s="51"/>
      <c r="J1119" s="51"/>
    </row>
    <row r="1120" spans="1:10" s="33" customFormat="1" ht="13.5" customHeight="1" x14ac:dyDescent="0.2">
      <c r="A1120" s="44">
        <v>12162302</v>
      </c>
      <c r="B1120" s="45" t="str">
        <f t="shared" ca="1" si="48"/>
        <v>Aceleradores de cemento</v>
      </c>
      <c r="C1120" s="44" t="s">
        <v>46</v>
      </c>
      <c r="D1120" s="44">
        <v>10</v>
      </c>
      <c r="E1120" s="62">
        <v>938.1</v>
      </c>
      <c r="F1120" s="48">
        <f t="shared" ca="1" si="49"/>
        <v>9381</v>
      </c>
      <c r="G1120" s="51"/>
      <c r="H1120" s="51"/>
      <c r="I1120" s="51"/>
      <c r="J1120" s="51"/>
    </row>
    <row r="1121" spans="1:10" s="33" customFormat="1" ht="13.5" customHeight="1" x14ac:dyDescent="0.2">
      <c r="A1121" s="44">
        <v>30161706</v>
      </c>
      <c r="B1121" s="45" t="str">
        <f t="shared" ca="1" si="48"/>
        <v>Pisos de baldosa o piedra</v>
      </c>
      <c r="C1121" s="44" t="s">
        <v>105</v>
      </c>
      <c r="D1121" s="44">
        <v>230</v>
      </c>
      <c r="E1121" s="62">
        <v>2416.64</v>
      </c>
      <c r="F1121" s="48">
        <f t="shared" ca="1" si="49"/>
        <v>555827.19999999995</v>
      </c>
      <c r="G1121" s="51"/>
      <c r="H1121" s="51"/>
      <c r="I1121" s="51"/>
      <c r="J1121" s="51"/>
    </row>
    <row r="1122" spans="1:10" s="33" customFormat="1" ht="13.5" customHeight="1" x14ac:dyDescent="0.2">
      <c r="A1122" s="44">
        <v>30161706</v>
      </c>
      <c r="B1122" s="45" t="str">
        <f t="shared" ca="1" si="48"/>
        <v>Pisos de baldosa o piedra</v>
      </c>
      <c r="C1122" s="44" t="s">
        <v>105</v>
      </c>
      <c r="D1122" s="44">
        <v>230</v>
      </c>
      <c r="E1122" s="62">
        <v>2336.4</v>
      </c>
      <c r="F1122" s="48">
        <f t="shared" ca="1" si="49"/>
        <v>537372</v>
      </c>
      <c r="G1122" s="51"/>
      <c r="H1122" s="51"/>
      <c r="I1122" s="51"/>
      <c r="J1122" s="51"/>
    </row>
    <row r="1123" spans="1:10" s="33" customFormat="1" ht="13.5" customHeight="1" x14ac:dyDescent="0.2">
      <c r="A1123" s="44">
        <v>30161706</v>
      </c>
      <c r="B1123" s="45" t="str">
        <f t="shared" ca="1" si="48"/>
        <v>Pisos de baldosa o piedra</v>
      </c>
      <c r="C1123" s="44" t="s">
        <v>105</v>
      </c>
      <c r="D1123" s="44">
        <v>250</v>
      </c>
      <c r="E1123" s="62">
        <v>2065</v>
      </c>
      <c r="F1123" s="48">
        <f t="shared" ca="1" si="49"/>
        <v>516250</v>
      </c>
      <c r="G1123" s="51"/>
      <c r="H1123" s="51"/>
      <c r="I1123" s="51"/>
      <c r="J1123" s="51"/>
    </row>
    <row r="1124" spans="1:10" s="33" customFormat="1" ht="13.5" customHeight="1" x14ac:dyDescent="0.2">
      <c r="A1124" s="44">
        <v>30161706</v>
      </c>
      <c r="B1124" s="45" t="str">
        <f t="shared" ca="1" si="48"/>
        <v>Pisos de baldosa o piedra</v>
      </c>
      <c r="C1124" s="44" t="s">
        <v>105</v>
      </c>
      <c r="D1124" s="44">
        <v>200</v>
      </c>
      <c r="E1124" s="62">
        <v>2416.64</v>
      </c>
      <c r="F1124" s="48">
        <f t="shared" ca="1" si="49"/>
        <v>483328</v>
      </c>
      <c r="G1124" s="51"/>
      <c r="H1124" s="51"/>
      <c r="I1124" s="51"/>
      <c r="J1124" s="51"/>
    </row>
    <row r="1125" spans="1:10" s="33" customFormat="1" ht="13.5" customHeight="1" x14ac:dyDescent="0.2">
      <c r="A1125" s="44">
        <v>40142115</v>
      </c>
      <c r="B1125" s="45" t="str">
        <f t="shared" ca="1" si="48"/>
        <v>Tubería de plástico</v>
      </c>
      <c r="C1125" s="44" t="s">
        <v>46</v>
      </c>
      <c r="D1125" s="44">
        <v>10</v>
      </c>
      <c r="E1125" s="62">
        <v>531</v>
      </c>
      <c r="F1125" s="48">
        <f t="shared" ca="1" si="49"/>
        <v>5310</v>
      </c>
      <c r="G1125" s="51"/>
      <c r="H1125" s="51"/>
      <c r="I1125" s="51"/>
      <c r="J1125" s="51"/>
    </row>
    <row r="1126" spans="1:10" s="33" customFormat="1" ht="13.5" customHeight="1" x14ac:dyDescent="0.2">
      <c r="A1126" s="44">
        <v>40142115</v>
      </c>
      <c r="B1126" s="45" t="str">
        <f t="shared" ca="1" si="48"/>
        <v>Tubería de plástico</v>
      </c>
      <c r="C1126" s="44" t="s">
        <v>46</v>
      </c>
      <c r="D1126" s="44">
        <v>10</v>
      </c>
      <c r="E1126" s="62">
        <v>304.44</v>
      </c>
      <c r="F1126" s="48">
        <f t="shared" ca="1" si="49"/>
        <v>3044.4</v>
      </c>
      <c r="G1126" s="51"/>
      <c r="H1126" s="51"/>
      <c r="I1126" s="51"/>
      <c r="J1126" s="51"/>
    </row>
    <row r="1127" spans="1:10" s="33" customFormat="1" ht="13.5" customHeight="1" x14ac:dyDescent="0.2">
      <c r="A1127" s="44">
        <v>40142115</v>
      </c>
      <c r="B1127" s="45" t="str">
        <f t="shared" ca="1" si="48"/>
        <v>Tubería de plástico</v>
      </c>
      <c r="C1127" s="44" t="s">
        <v>46</v>
      </c>
      <c r="D1127" s="44">
        <v>10</v>
      </c>
      <c r="E1127" s="62">
        <v>106.2</v>
      </c>
      <c r="F1127" s="48">
        <f t="shared" ca="1" si="49"/>
        <v>1062</v>
      </c>
      <c r="G1127" s="51"/>
      <c r="H1127" s="51"/>
      <c r="I1127" s="51"/>
      <c r="J1127" s="51"/>
    </row>
    <row r="1128" spans="1:10" s="33" customFormat="1" ht="13.5" customHeight="1" x14ac:dyDescent="0.2">
      <c r="A1128" s="44">
        <v>40142115</v>
      </c>
      <c r="B1128" s="45" t="str">
        <f t="shared" ca="1" si="48"/>
        <v>Tubería de plástico</v>
      </c>
      <c r="C1128" s="44" t="s">
        <v>46</v>
      </c>
      <c r="D1128" s="44">
        <v>10</v>
      </c>
      <c r="E1128" s="62">
        <v>371.7</v>
      </c>
      <c r="F1128" s="48">
        <f t="shared" ca="1" si="49"/>
        <v>3717</v>
      </c>
      <c r="G1128" s="51"/>
      <c r="H1128" s="51"/>
      <c r="I1128" s="51"/>
      <c r="J1128" s="51"/>
    </row>
    <row r="1129" spans="1:10" s="33" customFormat="1" ht="13.5" customHeight="1" x14ac:dyDescent="0.2">
      <c r="A1129" s="44">
        <v>40142115</v>
      </c>
      <c r="B1129" s="45" t="str">
        <f t="shared" ca="1" si="48"/>
        <v>Tubería de plástico</v>
      </c>
      <c r="C1129" s="44" t="s">
        <v>46</v>
      </c>
      <c r="D1129" s="44">
        <v>40</v>
      </c>
      <c r="E1129" s="62">
        <v>378.78</v>
      </c>
      <c r="F1129" s="48">
        <f t="shared" ca="1" si="49"/>
        <v>15151.199999999999</v>
      </c>
      <c r="G1129" s="51"/>
      <c r="H1129" s="51"/>
      <c r="I1129" s="51"/>
      <c r="J1129" s="51"/>
    </row>
    <row r="1130" spans="1:10" s="33" customFormat="1" ht="13.5" customHeight="1" x14ac:dyDescent="0.2">
      <c r="A1130" s="44">
        <v>40142115</v>
      </c>
      <c r="B1130" s="45" t="str">
        <f t="shared" ca="1" si="48"/>
        <v>Tubería de plástico</v>
      </c>
      <c r="C1130" s="44" t="s">
        <v>46</v>
      </c>
      <c r="D1130" s="44">
        <v>35</v>
      </c>
      <c r="E1130" s="62">
        <v>510.94</v>
      </c>
      <c r="F1130" s="48">
        <f t="shared" ca="1" si="49"/>
        <v>17882.900000000001</v>
      </c>
      <c r="G1130" s="51"/>
      <c r="H1130" s="51"/>
      <c r="I1130" s="51"/>
      <c r="J1130" s="51"/>
    </row>
    <row r="1131" spans="1:10" s="33" customFormat="1" ht="13.5" customHeight="1" x14ac:dyDescent="0.2">
      <c r="A1131" s="44">
        <v>40142115</v>
      </c>
      <c r="B1131" s="45" t="str">
        <f t="shared" ca="1" si="48"/>
        <v>Tubería de plástico</v>
      </c>
      <c r="C1131" s="44" t="s">
        <v>46</v>
      </c>
      <c r="D1131" s="44">
        <v>30</v>
      </c>
      <c r="E1131" s="62">
        <v>41.3</v>
      </c>
      <c r="F1131" s="48">
        <f t="shared" ca="1" si="49"/>
        <v>1239</v>
      </c>
      <c r="G1131" s="51"/>
      <c r="H1131" s="51"/>
      <c r="I1131" s="51"/>
      <c r="J1131" s="51"/>
    </row>
    <row r="1132" spans="1:10" s="33" customFormat="1" ht="14.1" customHeight="1" x14ac:dyDescent="0.2">
      <c r="A1132" s="51"/>
      <c r="B1132" s="51"/>
      <c r="C1132" s="51"/>
      <c r="D1132" s="51"/>
      <c r="E1132" s="49" t="s">
        <v>47</v>
      </c>
      <c r="F1132" s="50">
        <f ca="1">SUM(Table344[MONTO TOTAL ESTIMADO])</f>
        <v>5538737.1000000006</v>
      </c>
      <c r="G1132" s="51"/>
      <c r="H1132" s="51" t="str">
        <f>C1075</f>
        <v>Bienes</v>
      </c>
      <c r="I1132" s="51" t="str">
        <f>E1075</f>
        <v>Sí</v>
      </c>
      <c r="J1132" s="51" t="str">
        <f>D1075</f>
        <v>Comparacion de Precios</v>
      </c>
    </row>
    <row r="1133" spans="1:10" s="33" customFormat="1" ht="14.1" customHeight="1" thickBot="1" x14ac:dyDescent="0.3"/>
    <row r="1134" spans="1:10" s="33" customFormat="1" ht="33.75" customHeight="1" thickBot="1" x14ac:dyDescent="0.25">
      <c r="A1134" s="34" t="s">
        <v>18</v>
      </c>
      <c r="B1134" s="34" t="s">
        <v>19</v>
      </c>
      <c r="C1134" s="34" t="s">
        <v>20</v>
      </c>
      <c r="D1134" s="34" t="s">
        <v>21</v>
      </c>
      <c r="E1134" s="34" t="s">
        <v>22</v>
      </c>
      <c r="F1134" s="34" t="s">
        <v>23</v>
      </c>
      <c r="G1134" s="51"/>
      <c r="H1134" s="51"/>
      <c r="I1134" s="51"/>
      <c r="J1134" s="51"/>
    </row>
    <row r="1135" spans="1:10" s="33" customFormat="1" ht="13.5" customHeight="1" thickBot="1" x14ac:dyDescent="0.25">
      <c r="A1135" s="35" t="s">
        <v>103</v>
      </c>
      <c r="B1135" s="35" t="s">
        <v>57</v>
      </c>
      <c r="C1135" s="35" t="s">
        <v>26</v>
      </c>
      <c r="D1135" s="35" t="s">
        <v>51</v>
      </c>
      <c r="E1135" s="35" t="s">
        <v>28</v>
      </c>
      <c r="F1135" s="35"/>
      <c r="G1135" s="51"/>
      <c r="H1135" s="51"/>
      <c r="I1135" s="51"/>
      <c r="J1135" s="51"/>
    </row>
    <row r="1136" spans="1:10" s="33" customFormat="1" ht="14.1" customHeight="1" thickBot="1" x14ac:dyDescent="0.25">
      <c r="A1136" s="36" t="s">
        <v>29</v>
      </c>
      <c r="B1136" s="37" t="s">
        <v>30</v>
      </c>
      <c r="C1136" s="52">
        <v>45026</v>
      </c>
      <c r="D1136" s="36" t="s">
        <v>31</v>
      </c>
      <c r="E1136" s="37" t="s">
        <v>32</v>
      </c>
      <c r="F1136" s="35" t="s">
        <v>33</v>
      </c>
      <c r="G1136" s="51"/>
      <c r="H1136" s="51"/>
      <c r="I1136" s="51"/>
      <c r="J1136" s="51"/>
    </row>
    <row r="1137" spans="1:10" s="33" customFormat="1" ht="14.1" customHeight="1" thickBot="1" x14ac:dyDescent="0.25">
      <c r="A1137" s="41"/>
      <c r="B1137" s="37" t="s">
        <v>34</v>
      </c>
      <c r="C1137" s="53">
        <f>IF(C1136="","",IF(AND(MONTH(C1136)&gt;=1,MONTH(C1136)&lt;=3),1,IF(AND(MONTH(C1136)&gt;=4,MONTH(C1136)&lt;=6),2,IF(AND(MONTH(C1136)&gt;=7,MONTH(C1136)&lt;=9),3,4))))</f>
        <v>2</v>
      </c>
      <c r="D1137" s="41"/>
      <c r="E1137" s="37" t="s">
        <v>35</v>
      </c>
      <c r="F1137" s="35" t="s">
        <v>36</v>
      </c>
      <c r="G1137" s="51"/>
      <c r="H1137" s="51"/>
      <c r="I1137" s="51"/>
      <c r="J1137" s="51"/>
    </row>
    <row r="1138" spans="1:10" s="33" customFormat="1" ht="14.1" customHeight="1" thickBot="1" x14ac:dyDescent="0.25">
      <c r="A1138" s="41"/>
      <c r="B1138" s="37" t="s">
        <v>37</v>
      </c>
      <c r="C1138" s="52">
        <v>45044</v>
      </c>
      <c r="D1138" s="41"/>
      <c r="E1138" s="37" t="s">
        <v>38</v>
      </c>
      <c r="F1138" s="35" t="s">
        <v>36</v>
      </c>
      <c r="G1138" s="51"/>
      <c r="H1138" s="51"/>
      <c r="I1138" s="51"/>
      <c r="J1138" s="51"/>
    </row>
    <row r="1139" spans="1:10" s="33" customFormat="1" ht="14.1" customHeight="1" thickBot="1" x14ac:dyDescent="0.25">
      <c r="A1139" s="41"/>
      <c r="B1139" s="37" t="s">
        <v>34</v>
      </c>
      <c r="C1139" s="53">
        <f>IF(C1138="","",IF(AND(MONTH(C1138)&gt;=1,MONTH(C1138)&lt;=3),1,IF(AND(MONTH(C1138)&gt;=4,MONTH(C1138)&lt;=6),2,IF(AND(MONTH(C1138)&gt;=7,MONTH(C1138)&lt;=9),3,4))))</f>
        <v>2</v>
      </c>
      <c r="D1139" s="41"/>
      <c r="E1139" s="37" t="s">
        <v>39</v>
      </c>
      <c r="F1139" s="35" t="s">
        <v>36</v>
      </c>
      <c r="G1139" s="51"/>
      <c r="H1139" s="51"/>
      <c r="I1139" s="51"/>
      <c r="J1139" s="51"/>
    </row>
    <row r="1140" spans="1:10" s="33" customFormat="1" ht="14.1" customHeight="1" thickBot="1" x14ac:dyDescent="0.25">
      <c r="A1140" s="51"/>
      <c r="B1140" s="51"/>
      <c r="C1140" s="51"/>
      <c r="D1140" s="51"/>
      <c r="E1140" s="51"/>
      <c r="F1140" s="51"/>
      <c r="G1140" s="51"/>
      <c r="H1140" s="51"/>
      <c r="I1140" s="51"/>
      <c r="J1140" s="51"/>
    </row>
    <row r="1141" spans="1:10" s="33" customFormat="1" ht="14.1" customHeight="1" thickBot="1" x14ac:dyDescent="0.25">
      <c r="A1141" s="43" t="s">
        <v>40</v>
      </c>
      <c r="B1141" s="43" t="s">
        <v>41</v>
      </c>
      <c r="C1141" s="43" t="s">
        <v>42</v>
      </c>
      <c r="D1141" s="43" t="s">
        <v>43</v>
      </c>
      <c r="E1141" s="43" t="s">
        <v>44</v>
      </c>
      <c r="F1141" s="43" t="s">
        <v>45</v>
      </c>
      <c r="G1141" s="51"/>
      <c r="H1141" s="51"/>
      <c r="I1141" s="51"/>
      <c r="J1141" s="51"/>
    </row>
    <row r="1142" spans="1:10" s="33" customFormat="1" ht="14.1" customHeight="1" x14ac:dyDescent="0.2">
      <c r="A1142" s="44">
        <v>52161603</v>
      </c>
      <c r="B1142" s="45" t="str">
        <f t="shared" ref="B1142:B1154" ca="1" si="50">IFERROR(INDEX(UNSPSCDes,MATCH(INDIRECT(ADDRESS(ROW(),COLUMN()-1,4)),UNSPSCCode,0)),"")</f>
        <v>Adaptador de video casetes compactos</v>
      </c>
      <c r="C1142" s="44" t="s">
        <v>46</v>
      </c>
      <c r="D1142" s="44">
        <v>10</v>
      </c>
      <c r="E1142" s="62">
        <v>55477.7</v>
      </c>
      <c r="F1142" s="48">
        <f t="shared" ref="F1142:F1154" ca="1" si="51">INDIRECT(ADDRESS(ROW(),COLUMN()-2,4))*INDIRECT(ADDRESS(ROW(),COLUMN()-1,4))</f>
        <v>554777</v>
      </c>
      <c r="G1142" s="51"/>
      <c r="H1142" s="51"/>
      <c r="I1142" s="51"/>
      <c r="J1142" s="51"/>
    </row>
    <row r="1143" spans="1:10" s="33" customFormat="1" ht="13.5" customHeight="1" x14ac:dyDescent="0.2">
      <c r="A1143" s="44">
        <v>52161603</v>
      </c>
      <c r="B1143" s="45" t="str">
        <f t="shared" ca="1" si="50"/>
        <v>Adaptador de video casetes compactos</v>
      </c>
      <c r="C1143" s="44" t="s">
        <v>46</v>
      </c>
      <c r="D1143" s="44">
        <v>10</v>
      </c>
      <c r="E1143" s="62">
        <v>23600</v>
      </c>
      <c r="F1143" s="48">
        <f t="shared" ca="1" si="51"/>
        <v>236000</v>
      </c>
      <c r="G1143" s="51"/>
      <c r="H1143" s="51"/>
      <c r="I1143" s="51"/>
      <c r="J1143" s="51"/>
    </row>
    <row r="1144" spans="1:10" s="33" customFormat="1" ht="13.5" customHeight="1" x14ac:dyDescent="0.2">
      <c r="A1144" s="44">
        <v>43201803</v>
      </c>
      <c r="B1144" s="45" t="str">
        <f t="shared" ca="1" si="50"/>
        <v>Unidades de disco duro</v>
      </c>
      <c r="C1144" s="44" t="s">
        <v>46</v>
      </c>
      <c r="D1144" s="44">
        <v>16</v>
      </c>
      <c r="E1144" s="62">
        <v>28320</v>
      </c>
      <c r="F1144" s="48">
        <f t="shared" ca="1" si="51"/>
        <v>453120</v>
      </c>
      <c r="G1144" s="51"/>
      <c r="H1144" s="51"/>
      <c r="I1144" s="51"/>
      <c r="J1144" s="51"/>
    </row>
    <row r="1145" spans="1:10" s="33" customFormat="1" ht="13.5" customHeight="1" x14ac:dyDescent="0.2">
      <c r="A1145" s="44">
        <v>45111609</v>
      </c>
      <c r="B1145" s="45" t="str">
        <f t="shared" ca="1" si="50"/>
        <v>Proyectores multimedia</v>
      </c>
      <c r="C1145" s="44" t="s">
        <v>46</v>
      </c>
      <c r="D1145" s="44">
        <v>16</v>
      </c>
      <c r="E1145" s="62">
        <v>12543.4</v>
      </c>
      <c r="F1145" s="48">
        <f t="shared" ca="1" si="51"/>
        <v>200694.39999999999</v>
      </c>
      <c r="G1145" s="51"/>
      <c r="H1145" s="51"/>
      <c r="I1145" s="51"/>
      <c r="J1145" s="51"/>
    </row>
    <row r="1146" spans="1:10" s="33" customFormat="1" ht="13.5" customHeight="1" x14ac:dyDescent="0.2">
      <c r="A1146" s="44">
        <v>45111609</v>
      </c>
      <c r="B1146" s="45" t="str">
        <f t="shared" ca="1" si="50"/>
        <v>Proyectores multimedia</v>
      </c>
      <c r="C1146" s="44" t="s">
        <v>46</v>
      </c>
      <c r="D1146" s="44">
        <v>32</v>
      </c>
      <c r="E1146" s="62">
        <v>14183.6</v>
      </c>
      <c r="F1146" s="48">
        <f t="shared" ca="1" si="51"/>
        <v>453875.20000000001</v>
      </c>
      <c r="G1146" s="51"/>
      <c r="H1146" s="51"/>
      <c r="I1146" s="51"/>
      <c r="J1146" s="51"/>
    </row>
    <row r="1147" spans="1:10" s="33" customFormat="1" ht="13.5" customHeight="1" x14ac:dyDescent="0.2">
      <c r="A1147" s="44">
        <v>43222819</v>
      </c>
      <c r="B1147" s="45" t="str">
        <f t="shared" ca="1" si="50"/>
        <v>Paneles de conexión de puertos</v>
      </c>
      <c r="C1147" s="44" t="s">
        <v>46</v>
      </c>
      <c r="D1147" s="44">
        <v>10</v>
      </c>
      <c r="E1147" s="62">
        <v>33040</v>
      </c>
      <c r="F1147" s="48">
        <f t="shared" ca="1" si="51"/>
        <v>330400</v>
      </c>
      <c r="G1147" s="51"/>
      <c r="H1147" s="51"/>
      <c r="I1147" s="51"/>
      <c r="J1147" s="51"/>
    </row>
    <row r="1148" spans="1:10" s="33" customFormat="1" ht="13.5" customHeight="1" x14ac:dyDescent="0.2">
      <c r="A1148" s="44">
        <v>45111609</v>
      </c>
      <c r="B1148" s="45" t="str">
        <f t="shared" ca="1" si="50"/>
        <v>Proyectores multimedia</v>
      </c>
      <c r="C1148" s="44" t="s">
        <v>46</v>
      </c>
      <c r="D1148" s="44">
        <v>15</v>
      </c>
      <c r="E1148" s="62">
        <v>31860</v>
      </c>
      <c r="F1148" s="48">
        <f t="shared" ca="1" si="51"/>
        <v>477900</v>
      </c>
      <c r="G1148" s="51"/>
      <c r="H1148" s="51"/>
      <c r="I1148" s="51"/>
      <c r="J1148" s="51"/>
    </row>
    <row r="1149" spans="1:10" s="33" customFormat="1" ht="13.5" customHeight="1" x14ac:dyDescent="0.2">
      <c r="A1149" s="44">
        <v>44101718</v>
      </c>
      <c r="B1149" s="45" t="str">
        <f t="shared" ca="1" si="50"/>
        <v>Adaptadores infrarrojos</v>
      </c>
      <c r="C1149" s="44" t="s">
        <v>46</v>
      </c>
      <c r="D1149" s="44">
        <v>75</v>
      </c>
      <c r="E1149" s="62">
        <v>7080</v>
      </c>
      <c r="F1149" s="48">
        <f t="shared" ca="1" si="51"/>
        <v>531000</v>
      </c>
      <c r="G1149" s="51"/>
      <c r="H1149" s="51"/>
      <c r="I1149" s="51"/>
      <c r="J1149" s="51"/>
    </row>
    <row r="1150" spans="1:10" s="33" customFormat="1" ht="13.5" customHeight="1" x14ac:dyDescent="0.2">
      <c r="A1150" s="44">
        <v>31162106</v>
      </c>
      <c r="B1150" s="45" t="str">
        <f t="shared" ca="1" si="50"/>
        <v>Anclaje de tubería</v>
      </c>
      <c r="C1150" s="44" t="s">
        <v>46</v>
      </c>
      <c r="D1150" s="44">
        <v>12</v>
      </c>
      <c r="E1150" s="62">
        <v>11392.9</v>
      </c>
      <c r="F1150" s="48">
        <f t="shared" ca="1" si="51"/>
        <v>136714.79999999999</v>
      </c>
      <c r="G1150" s="51"/>
      <c r="H1150" s="51"/>
      <c r="I1150" s="51"/>
      <c r="J1150" s="51"/>
    </row>
    <row r="1151" spans="1:10" s="33" customFormat="1" ht="13.5" customHeight="1" x14ac:dyDescent="0.2">
      <c r="A1151" s="44">
        <v>26121613</v>
      </c>
      <c r="B1151" s="45" t="str">
        <f t="shared" ca="1" si="50"/>
        <v>Cable aislado o forrado</v>
      </c>
      <c r="C1151" s="44" t="s">
        <v>46</v>
      </c>
      <c r="D1151" s="44">
        <v>25</v>
      </c>
      <c r="E1151" s="62">
        <v>14160</v>
      </c>
      <c r="F1151" s="48">
        <f t="shared" ca="1" si="51"/>
        <v>354000</v>
      </c>
      <c r="G1151" s="51"/>
      <c r="H1151" s="51"/>
      <c r="I1151" s="51"/>
      <c r="J1151" s="51"/>
    </row>
    <row r="1152" spans="1:10" s="33" customFormat="1" ht="13.5" customHeight="1" x14ac:dyDescent="0.2">
      <c r="A1152" s="44">
        <v>56101607</v>
      </c>
      <c r="B1152" s="45" t="str">
        <f t="shared" ca="1" si="50"/>
        <v>Secadora de ropa para exteriores</v>
      </c>
      <c r="C1152" s="44" t="s">
        <v>46</v>
      </c>
      <c r="D1152" s="44">
        <v>6</v>
      </c>
      <c r="E1152" s="62">
        <v>12272</v>
      </c>
      <c r="F1152" s="48">
        <f t="shared" ca="1" si="51"/>
        <v>73632</v>
      </c>
      <c r="G1152" s="51"/>
      <c r="H1152" s="51"/>
      <c r="I1152" s="51"/>
      <c r="J1152" s="51"/>
    </row>
    <row r="1153" spans="1:10" s="33" customFormat="1" ht="13.5" customHeight="1" x14ac:dyDescent="0.2">
      <c r="A1153" s="44">
        <v>39121004</v>
      </c>
      <c r="B1153" s="45" t="str">
        <f t="shared" ca="1" si="50"/>
        <v>Unidades de suministro de energía</v>
      </c>
      <c r="C1153" s="44" t="s">
        <v>46</v>
      </c>
      <c r="D1153" s="44">
        <v>10</v>
      </c>
      <c r="E1153" s="62">
        <v>18172</v>
      </c>
      <c r="F1153" s="48">
        <f t="shared" ca="1" si="51"/>
        <v>181720</v>
      </c>
      <c r="G1153" s="51"/>
      <c r="H1153" s="51"/>
      <c r="I1153" s="51"/>
      <c r="J1153" s="51"/>
    </row>
    <row r="1154" spans="1:10" s="33" customFormat="1" ht="13.5" customHeight="1" x14ac:dyDescent="0.2">
      <c r="A1154" s="44">
        <v>39121409</v>
      </c>
      <c r="B1154" s="45" t="str">
        <f t="shared" ca="1" si="50"/>
        <v>Conectores de cables eléctricos</v>
      </c>
      <c r="C1154" s="44" t="s">
        <v>46</v>
      </c>
      <c r="D1154" s="44">
        <v>35</v>
      </c>
      <c r="E1154" s="62">
        <v>4130</v>
      </c>
      <c r="F1154" s="48">
        <f t="shared" ca="1" si="51"/>
        <v>144550</v>
      </c>
      <c r="G1154" s="51"/>
      <c r="H1154" s="51"/>
      <c r="I1154" s="51"/>
      <c r="J1154" s="51"/>
    </row>
    <row r="1155" spans="1:10" s="33" customFormat="1" ht="14.1" customHeight="1" x14ac:dyDescent="0.2">
      <c r="A1155" s="51"/>
      <c r="B1155" s="51"/>
      <c r="C1155" s="51"/>
      <c r="D1155" s="51"/>
      <c r="E1155" s="49" t="s">
        <v>47</v>
      </c>
      <c r="F1155" s="50">
        <f ca="1">SUM(Table345[MONTO TOTAL ESTIMADO])</f>
        <v>4128383.3999999994</v>
      </c>
      <c r="G1155" s="51"/>
      <c r="H1155" s="51" t="str">
        <f>C1135</f>
        <v>Bienes</v>
      </c>
      <c r="I1155" s="51" t="str">
        <f>E1135</f>
        <v>No</v>
      </c>
      <c r="J1155" s="51" t="str">
        <f>D1135</f>
        <v>Comparacion de Precios</v>
      </c>
    </row>
    <row r="1156" spans="1:10" s="33" customFormat="1" ht="14.1" customHeight="1" thickBot="1" x14ac:dyDescent="0.3"/>
    <row r="1157" spans="1:10" s="33" customFormat="1" ht="33.75" customHeight="1" thickBot="1" x14ac:dyDescent="0.25">
      <c r="A1157" s="34" t="s">
        <v>18</v>
      </c>
      <c r="B1157" s="34" t="s">
        <v>19</v>
      </c>
      <c r="C1157" s="34" t="s">
        <v>20</v>
      </c>
      <c r="D1157" s="34" t="s">
        <v>21</v>
      </c>
      <c r="E1157" s="34" t="s">
        <v>22</v>
      </c>
      <c r="F1157" s="34" t="s">
        <v>23</v>
      </c>
      <c r="G1157" s="51"/>
      <c r="H1157" s="51"/>
      <c r="I1157" s="51"/>
      <c r="J1157" s="51"/>
    </row>
    <row r="1158" spans="1:10" s="33" customFormat="1" ht="13.5" customHeight="1" thickBot="1" x14ac:dyDescent="0.25">
      <c r="A1158" s="35" t="s">
        <v>111</v>
      </c>
      <c r="B1158" s="35" t="s">
        <v>70</v>
      </c>
      <c r="C1158" s="35" t="s">
        <v>26</v>
      </c>
      <c r="D1158" s="35" t="s">
        <v>51</v>
      </c>
      <c r="E1158" s="35" t="s">
        <v>28</v>
      </c>
      <c r="F1158" s="35"/>
      <c r="G1158" s="51"/>
      <c r="H1158" s="51"/>
      <c r="I1158" s="51"/>
      <c r="J1158" s="51"/>
    </row>
    <row r="1159" spans="1:10" s="33" customFormat="1" ht="14.1" customHeight="1" thickBot="1" x14ac:dyDescent="0.25">
      <c r="A1159" s="36" t="s">
        <v>29</v>
      </c>
      <c r="B1159" s="37" t="s">
        <v>30</v>
      </c>
      <c r="C1159" s="52">
        <v>45243</v>
      </c>
      <c r="D1159" s="36" t="s">
        <v>31</v>
      </c>
      <c r="E1159" s="37" t="s">
        <v>32</v>
      </c>
      <c r="F1159" s="35" t="s">
        <v>33</v>
      </c>
      <c r="G1159" s="51"/>
      <c r="H1159" s="51"/>
      <c r="I1159" s="51"/>
      <c r="J1159" s="51"/>
    </row>
    <row r="1160" spans="1:10" s="33" customFormat="1" ht="14.1" customHeight="1" thickBot="1" x14ac:dyDescent="0.25">
      <c r="A1160" s="41"/>
      <c r="B1160" s="37" t="s">
        <v>34</v>
      </c>
      <c r="C1160" s="53">
        <f>IF(C1159="","",IF(AND(MONTH(C1159)&gt;=1,MONTH(C1159)&lt;=3),1,IF(AND(MONTH(C1159)&gt;=4,MONTH(C1159)&lt;=6),2,IF(AND(MONTH(C1159)&gt;=7,MONTH(C1159)&lt;=9),3,4))))</f>
        <v>4</v>
      </c>
      <c r="D1160" s="41"/>
      <c r="E1160" s="37" t="s">
        <v>35</v>
      </c>
      <c r="F1160" s="35" t="s">
        <v>36</v>
      </c>
      <c r="G1160" s="51"/>
      <c r="H1160" s="51"/>
      <c r="I1160" s="51"/>
      <c r="J1160" s="51"/>
    </row>
    <row r="1161" spans="1:10" s="33" customFormat="1" ht="14.1" customHeight="1" thickBot="1" x14ac:dyDescent="0.25">
      <c r="A1161" s="41"/>
      <c r="B1161" s="37" t="s">
        <v>37</v>
      </c>
      <c r="C1161" s="52">
        <v>45254</v>
      </c>
      <c r="D1161" s="41"/>
      <c r="E1161" s="37" t="s">
        <v>38</v>
      </c>
      <c r="F1161" s="35" t="s">
        <v>36</v>
      </c>
      <c r="G1161" s="51"/>
      <c r="H1161" s="51"/>
      <c r="I1161" s="51"/>
      <c r="J1161" s="51"/>
    </row>
    <row r="1162" spans="1:10" s="33" customFormat="1" ht="14.1" customHeight="1" thickBot="1" x14ac:dyDescent="0.25">
      <c r="A1162" s="41"/>
      <c r="B1162" s="37" t="s">
        <v>34</v>
      </c>
      <c r="C1162" s="53">
        <f>IF(C1161="","",IF(AND(MONTH(C1161)&gt;=1,MONTH(C1161)&lt;=3),1,IF(AND(MONTH(C1161)&gt;=4,MONTH(C1161)&lt;=6),2,IF(AND(MONTH(C1161)&gt;=7,MONTH(C1161)&lt;=9),3,4))))</f>
        <v>4</v>
      </c>
      <c r="D1162" s="41"/>
      <c r="E1162" s="37" t="s">
        <v>39</v>
      </c>
      <c r="F1162" s="35" t="s">
        <v>36</v>
      </c>
      <c r="G1162" s="51"/>
      <c r="H1162" s="51"/>
      <c r="I1162" s="51"/>
      <c r="J1162" s="51"/>
    </row>
    <row r="1163" spans="1:10" s="33" customFormat="1" ht="14.1" customHeight="1" thickBot="1" x14ac:dyDescent="0.25">
      <c r="A1163" s="51"/>
      <c r="B1163" s="51"/>
      <c r="C1163" s="51"/>
      <c r="D1163" s="51"/>
      <c r="E1163" s="51"/>
      <c r="F1163" s="51"/>
      <c r="G1163" s="51"/>
      <c r="H1163" s="51"/>
      <c r="I1163" s="51"/>
      <c r="J1163" s="51"/>
    </row>
    <row r="1164" spans="1:10" s="33" customFormat="1" ht="14.1" customHeight="1" thickBot="1" x14ac:dyDescent="0.25">
      <c r="A1164" s="43" t="s">
        <v>40</v>
      </c>
      <c r="B1164" s="43" t="s">
        <v>41</v>
      </c>
      <c r="C1164" s="43" t="s">
        <v>42</v>
      </c>
      <c r="D1164" s="43" t="s">
        <v>43</v>
      </c>
      <c r="E1164" s="43" t="s">
        <v>44</v>
      </c>
      <c r="F1164" s="43" t="s">
        <v>45</v>
      </c>
      <c r="G1164" s="51"/>
      <c r="H1164" s="51"/>
      <c r="I1164" s="51"/>
      <c r="J1164" s="51"/>
    </row>
    <row r="1165" spans="1:10" s="33" customFormat="1" ht="14.1" customHeight="1" x14ac:dyDescent="0.2">
      <c r="A1165" s="44">
        <v>43212104</v>
      </c>
      <c r="B1165" s="45" t="str">
        <f t="shared" ref="B1165:B1180" ca="1" si="52">IFERROR(INDEX(UNSPSCDes,MATCH(INDIRECT(ADDRESS(ROW(),COLUMN()-1,4)),UNSPSCCode,0)),"")</f>
        <v>Impresoras de inyección de tinta</v>
      </c>
      <c r="C1165" s="44" t="s">
        <v>46</v>
      </c>
      <c r="D1165" s="44">
        <v>6</v>
      </c>
      <c r="E1165" s="56">
        <v>27258</v>
      </c>
      <c r="F1165" s="48">
        <f t="shared" ref="F1165:F1180" ca="1" si="53">INDIRECT(ADDRESS(ROW(),COLUMN()-2,4))*INDIRECT(ADDRESS(ROW(),COLUMN()-1,4))</f>
        <v>163548</v>
      </c>
      <c r="G1165" s="51"/>
      <c r="H1165" s="51"/>
      <c r="I1165" s="51"/>
      <c r="J1165" s="51"/>
    </row>
    <row r="1166" spans="1:10" s="33" customFormat="1" ht="13.5" customHeight="1" x14ac:dyDescent="0.2">
      <c r="A1166" s="44">
        <v>43212104</v>
      </c>
      <c r="B1166" s="45" t="str">
        <f t="shared" ca="1" si="52"/>
        <v>Impresoras de inyección de tinta</v>
      </c>
      <c r="C1166" s="44" t="s">
        <v>46</v>
      </c>
      <c r="D1166" s="44">
        <v>6</v>
      </c>
      <c r="E1166" s="56">
        <v>19470</v>
      </c>
      <c r="F1166" s="48">
        <f t="shared" ca="1" si="53"/>
        <v>116820</v>
      </c>
      <c r="G1166" s="51"/>
      <c r="H1166" s="51"/>
      <c r="I1166" s="51"/>
      <c r="J1166" s="51"/>
    </row>
    <row r="1167" spans="1:10" s="33" customFormat="1" ht="13.5" customHeight="1" x14ac:dyDescent="0.2">
      <c r="A1167" s="44">
        <v>26121507</v>
      </c>
      <c r="B1167" s="45" t="str">
        <f t="shared" ca="1" si="52"/>
        <v>Alambre para radio o televisión</v>
      </c>
      <c r="C1167" s="44" t="s">
        <v>46</v>
      </c>
      <c r="D1167" s="44">
        <v>7</v>
      </c>
      <c r="E1167" s="56">
        <v>17346</v>
      </c>
      <c r="F1167" s="48">
        <f t="shared" ca="1" si="53"/>
        <v>121422</v>
      </c>
      <c r="G1167" s="51"/>
      <c r="H1167" s="51"/>
      <c r="I1167" s="51"/>
      <c r="J1167" s="51"/>
    </row>
    <row r="1168" spans="1:10" s="33" customFormat="1" ht="13.5" customHeight="1" x14ac:dyDescent="0.2">
      <c r="A1168" s="44">
        <v>26121507</v>
      </c>
      <c r="B1168" s="45" t="str">
        <f t="shared" ca="1" si="52"/>
        <v>Alambre para radio o televisión</v>
      </c>
      <c r="C1168" s="44" t="s">
        <v>46</v>
      </c>
      <c r="D1168" s="44">
        <v>6</v>
      </c>
      <c r="E1168" s="56">
        <v>29736</v>
      </c>
      <c r="F1168" s="48">
        <f t="shared" ca="1" si="53"/>
        <v>178416</v>
      </c>
      <c r="G1168" s="51"/>
      <c r="H1168" s="51"/>
      <c r="I1168" s="51"/>
      <c r="J1168" s="51"/>
    </row>
    <row r="1169" spans="1:10" s="33" customFormat="1" ht="13.5" customHeight="1" x14ac:dyDescent="0.2">
      <c r="A1169" s="44">
        <v>54101706</v>
      </c>
      <c r="B1169" s="45" t="str">
        <f t="shared" ca="1" si="52"/>
        <v>Materiales o accesorios plásticos amigables maleables a bajas temperaturas</v>
      </c>
      <c r="C1169" s="44" t="s">
        <v>46</v>
      </c>
      <c r="D1169" s="44">
        <v>6</v>
      </c>
      <c r="E1169" s="56">
        <v>8231.68</v>
      </c>
      <c r="F1169" s="48">
        <f t="shared" ca="1" si="53"/>
        <v>49390.080000000002</v>
      </c>
      <c r="G1169" s="51"/>
      <c r="H1169" s="51"/>
      <c r="I1169" s="51"/>
      <c r="J1169" s="51"/>
    </row>
    <row r="1170" spans="1:10" s="33" customFormat="1" ht="13.5" customHeight="1" x14ac:dyDescent="0.2">
      <c r="A1170" s="44">
        <v>43201503</v>
      </c>
      <c r="B1170" s="45" t="str">
        <f t="shared" ca="1" si="52"/>
        <v>Procesadores de unidad de procesamiento central cpu</v>
      </c>
      <c r="C1170" s="44" t="s">
        <v>46</v>
      </c>
      <c r="D1170" s="44">
        <v>5</v>
      </c>
      <c r="E1170" s="56">
        <v>53218</v>
      </c>
      <c r="F1170" s="48">
        <f t="shared" ca="1" si="53"/>
        <v>266090</v>
      </c>
      <c r="G1170" s="51"/>
      <c r="H1170" s="51"/>
      <c r="I1170" s="51"/>
      <c r="J1170" s="51"/>
    </row>
    <row r="1171" spans="1:10" s="33" customFormat="1" ht="13.5" customHeight="1" x14ac:dyDescent="0.2">
      <c r="A1171" s="44">
        <v>43201535</v>
      </c>
      <c r="B1171" s="45" t="str">
        <f t="shared" ca="1" si="52"/>
        <v>Puertos seriales infrarrojos</v>
      </c>
      <c r="C1171" s="44" t="s">
        <v>46</v>
      </c>
      <c r="D1171" s="44">
        <v>5</v>
      </c>
      <c r="E1171" s="56">
        <v>40037.4</v>
      </c>
      <c r="F1171" s="48">
        <f t="shared" ca="1" si="53"/>
        <v>200187</v>
      </c>
      <c r="G1171" s="51"/>
      <c r="H1171" s="51"/>
      <c r="I1171" s="51"/>
      <c r="J1171" s="51"/>
    </row>
    <row r="1172" spans="1:10" s="33" customFormat="1" ht="13.5" customHeight="1" x14ac:dyDescent="0.2">
      <c r="A1172" s="44">
        <v>43211502</v>
      </c>
      <c r="B1172" s="45" t="str">
        <f t="shared" ca="1" si="52"/>
        <v>Servidores de computador de gama alta</v>
      </c>
      <c r="C1172" s="44" t="s">
        <v>46</v>
      </c>
      <c r="D1172" s="44">
        <v>5</v>
      </c>
      <c r="E1172" s="56">
        <v>90836.4</v>
      </c>
      <c r="F1172" s="48">
        <f t="shared" ca="1" si="53"/>
        <v>454182</v>
      </c>
      <c r="G1172" s="51"/>
      <c r="H1172" s="51"/>
      <c r="I1172" s="51"/>
      <c r="J1172" s="51"/>
    </row>
    <row r="1173" spans="1:10" s="33" customFormat="1" ht="13.5" customHeight="1" x14ac:dyDescent="0.2">
      <c r="A1173" s="44">
        <v>43211502</v>
      </c>
      <c r="B1173" s="45" t="str">
        <f t="shared" ca="1" si="52"/>
        <v>Servidores de computador de gama alta</v>
      </c>
      <c r="C1173" s="44" t="s">
        <v>46</v>
      </c>
      <c r="D1173" s="44">
        <v>4</v>
      </c>
      <c r="E1173" s="56">
        <v>112218</v>
      </c>
      <c r="F1173" s="48">
        <f t="shared" ca="1" si="53"/>
        <v>448872</v>
      </c>
      <c r="G1173" s="51"/>
      <c r="H1173" s="51"/>
      <c r="I1173" s="51"/>
      <c r="J1173" s="51"/>
    </row>
    <row r="1174" spans="1:10" s="33" customFormat="1" ht="13.5" customHeight="1" x14ac:dyDescent="0.2">
      <c r="A1174" s="44">
        <v>43211502</v>
      </c>
      <c r="B1174" s="45" t="str">
        <f t="shared" ca="1" si="52"/>
        <v>Servidores de computador de gama alta</v>
      </c>
      <c r="C1174" s="44" t="s">
        <v>46</v>
      </c>
      <c r="D1174" s="44">
        <v>4</v>
      </c>
      <c r="E1174" s="56">
        <v>421100.7</v>
      </c>
      <c r="F1174" s="48">
        <f t="shared" ca="1" si="53"/>
        <v>1684402.8</v>
      </c>
      <c r="G1174" s="51"/>
      <c r="H1174" s="51"/>
      <c r="I1174" s="51"/>
      <c r="J1174" s="51"/>
    </row>
    <row r="1175" spans="1:10" s="33" customFormat="1" ht="13.5" customHeight="1" x14ac:dyDescent="0.2">
      <c r="A1175" s="44">
        <v>44101729</v>
      </c>
      <c r="B1175" s="45" t="str">
        <f t="shared" ca="1" si="52"/>
        <v>Apiladores de salida</v>
      </c>
      <c r="C1175" s="44" t="s">
        <v>46</v>
      </c>
      <c r="D1175" s="44">
        <v>5</v>
      </c>
      <c r="E1175" s="56">
        <v>7717.2</v>
      </c>
      <c r="F1175" s="48">
        <f t="shared" ca="1" si="53"/>
        <v>38586</v>
      </c>
      <c r="G1175" s="51"/>
      <c r="H1175" s="51"/>
      <c r="I1175" s="51"/>
      <c r="J1175" s="51"/>
    </row>
    <row r="1176" spans="1:10" s="33" customFormat="1" ht="13.5" customHeight="1" x14ac:dyDescent="0.2">
      <c r="A1176" s="44">
        <v>43211509</v>
      </c>
      <c r="B1176" s="45" t="str">
        <f t="shared" ca="1" si="52"/>
        <v>Computadores de tableta</v>
      </c>
      <c r="C1176" s="44" t="s">
        <v>46</v>
      </c>
      <c r="D1176" s="44">
        <v>5</v>
      </c>
      <c r="E1176" s="56">
        <v>160201.51999999999</v>
      </c>
      <c r="F1176" s="48">
        <f t="shared" ca="1" si="53"/>
        <v>801007.6</v>
      </c>
      <c r="G1176" s="51"/>
      <c r="H1176" s="51"/>
      <c r="I1176" s="51"/>
      <c r="J1176" s="51"/>
    </row>
    <row r="1177" spans="1:10" s="33" customFormat="1" ht="13.5" customHeight="1" x14ac:dyDescent="0.2">
      <c r="A1177" s="44">
        <v>43211509</v>
      </c>
      <c r="B1177" s="45" t="str">
        <f t="shared" ca="1" si="52"/>
        <v>Computadores de tableta</v>
      </c>
      <c r="C1177" s="44" t="s">
        <v>46</v>
      </c>
      <c r="D1177" s="44">
        <v>5</v>
      </c>
      <c r="E1177" s="56">
        <v>130313.3</v>
      </c>
      <c r="F1177" s="48">
        <f t="shared" ca="1" si="53"/>
        <v>651566.5</v>
      </c>
      <c r="G1177" s="51"/>
      <c r="H1177" s="51"/>
      <c r="I1177" s="51"/>
      <c r="J1177" s="51"/>
    </row>
    <row r="1178" spans="1:10" s="33" customFormat="1" ht="13.5" customHeight="1" x14ac:dyDescent="0.2">
      <c r="A1178" s="44">
        <v>44101729</v>
      </c>
      <c r="B1178" s="45" t="str">
        <f t="shared" ca="1" si="52"/>
        <v>Apiladores de salida</v>
      </c>
      <c r="C1178" s="44" t="s">
        <v>46</v>
      </c>
      <c r="D1178" s="44">
        <v>5</v>
      </c>
      <c r="E1178" s="56">
        <v>9201.64</v>
      </c>
      <c r="F1178" s="48">
        <f t="shared" ca="1" si="53"/>
        <v>46008.2</v>
      </c>
      <c r="G1178" s="51"/>
      <c r="H1178" s="51"/>
      <c r="I1178" s="51"/>
      <c r="J1178" s="51"/>
    </row>
    <row r="1179" spans="1:10" s="33" customFormat="1" ht="13.5" customHeight="1" x14ac:dyDescent="0.2">
      <c r="A1179" s="44">
        <v>25202003</v>
      </c>
      <c r="B1179" s="45" t="str">
        <f t="shared" ca="1" si="52"/>
        <v>Unidades de la fuente de alimentación de avión</v>
      </c>
      <c r="C1179" s="44" t="s">
        <v>46</v>
      </c>
      <c r="D1179" s="44">
        <v>5</v>
      </c>
      <c r="E1179" s="56">
        <v>27718.2</v>
      </c>
      <c r="F1179" s="48">
        <f t="shared" ca="1" si="53"/>
        <v>138591</v>
      </c>
      <c r="G1179" s="51"/>
      <c r="H1179" s="51"/>
      <c r="I1179" s="51"/>
      <c r="J1179" s="51"/>
    </row>
    <row r="1180" spans="1:10" s="33" customFormat="1" ht="13.5" customHeight="1" x14ac:dyDescent="0.2">
      <c r="A1180" s="44">
        <v>43212104</v>
      </c>
      <c r="B1180" s="45" t="str">
        <f t="shared" ca="1" si="52"/>
        <v>Impresoras de inyección de tinta</v>
      </c>
      <c r="C1180" s="44" t="s">
        <v>46</v>
      </c>
      <c r="D1180" s="44">
        <v>5</v>
      </c>
      <c r="E1180" s="56">
        <v>16661.599999999999</v>
      </c>
      <c r="F1180" s="48">
        <f t="shared" ca="1" si="53"/>
        <v>83308</v>
      </c>
      <c r="G1180" s="51"/>
      <c r="H1180" s="51"/>
      <c r="I1180" s="51"/>
      <c r="J1180" s="51"/>
    </row>
    <row r="1181" spans="1:10" s="33" customFormat="1" ht="14.1" customHeight="1" x14ac:dyDescent="0.2">
      <c r="A1181" s="51"/>
      <c r="B1181" s="51"/>
      <c r="C1181" s="51"/>
      <c r="D1181" s="51"/>
      <c r="E1181" s="49" t="s">
        <v>47</v>
      </c>
      <c r="F1181" s="50">
        <f ca="1">SUM(Table347[MONTO TOTAL ESTIMADO])</f>
        <v>5442397.1799999997</v>
      </c>
      <c r="G1181" s="51"/>
      <c r="H1181" s="51" t="str">
        <f>C1158</f>
        <v>Bienes</v>
      </c>
      <c r="I1181" s="51" t="str">
        <f>E1158</f>
        <v>No</v>
      </c>
      <c r="J1181" s="51" t="str">
        <f>D1158</f>
        <v>Comparacion de Precios</v>
      </c>
    </row>
    <row r="1182" spans="1:10" s="33" customFormat="1" ht="14.1" customHeight="1" thickBot="1" x14ac:dyDescent="0.3"/>
    <row r="1183" spans="1:10" s="33" customFormat="1" ht="33.75" customHeight="1" thickBot="1" x14ac:dyDescent="0.25">
      <c r="A1183" s="34" t="s">
        <v>18</v>
      </c>
      <c r="B1183" s="34" t="s">
        <v>19</v>
      </c>
      <c r="C1183" s="34" t="s">
        <v>20</v>
      </c>
      <c r="D1183" s="34" t="s">
        <v>21</v>
      </c>
      <c r="E1183" s="34" t="s">
        <v>22</v>
      </c>
      <c r="F1183" s="34" t="s">
        <v>23</v>
      </c>
      <c r="G1183" s="51"/>
      <c r="H1183" s="51"/>
      <c r="I1183" s="51"/>
      <c r="J1183" s="51"/>
    </row>
    <row r="1184" spans="1:10" s="33" customFormat="1" ht="13.5" customHeight="1" thickBot="1" x14ac:dyDescent="0.25">
      <c r="A1184" s="35" t="s">
        <v>112</v>
      </c>
      <c r="B1184" s="35" t="s">
        <v>57</v>
      </c>
      <c r="C1184" s="35" t="s">
        <v>26</v>
      </c>
      <c r="D1184" s="35" t="s">
        <v>51</v>
      </c>
      <c r="E1184" s="35" t="s">
        <v>65</v>
      </c>
      <c r="F1184" s="35"/>
      <c r="G1184" s="51"/>
      <c r="H1184" s="51"/>
      <c r="I1184" s="51"/>
      <c r="J1184" s="51"/>
    </row>
    <row r="1185" spans="1:10" s="33" customFormat="1" ht="14.1" customHeight="1" thickBot="1" x14ac:dyDescent="0.25">
      <c r="A1185" s="36" t="s">
        <v>29</v>
      </c>
      <c r="B1185" s="37" t="s">
        <v>30</v>
      </c>
      <c r="C1185" s="52">
        <v>45070</v>
      </c>
      <c r="D1185" s="36" t="s">
        <v>31</v>
      </c>
      <c r="E1185" s="37" t="s">
        <v>32</v>
      </c>
      <c r="F1185" s="35" t="s">
        <v>33</v>
      </c>
      <c r="G1185" s="51"/>
      <c r="H1185" s="51"/>
      <c r="I1185" s="51"/>
      <c r="J1185" s="51"/>
    </row>
    <row r="1186" spans="1:10" s="33" customFormat="1" ht="14.1" customHeight="1" thickBot="1" x14ac:dyDescent="0.25">
      <c r="A1186" s="41"/>
      <c r="B1186" s="37" t="s">
        <v>34</v>
      </c>
      <c r="C1186" s="53">
        <f>IF(C1185="","",IF(AND(MONTH(C1185)&gt;=1,MONTH(C1185)&lt;=3),1,IF(AND(MONTH(C1185)&gt;=4,MONTH(C1185)&lt;=6),2,IF(AND(MONTH(C1185)&gt;=7,MONTH(C1185)&lt;=9),3,4))))</f>
        <v>2</v>
      </c>
      <c r="D1186" s="41"/>
      <c r="E1186" s="37" t="s">
        <v>35</v>
      </c>
      <c r="F1186" s="35" t="s">
        <v>36</v>
      </c>
      <c r="G1186" s="51"/>
      <c r="H1186" s="51"/>
      <c r="I1186" s="51"/>
      <c r="J1186" s="51"/>
    </row>
    <row r="1187" spans="1:10" s="33" customFormat="1" ht="14.1" customHeight="1" thickBot="1" x14ac:dyDescent="0.25">
      <c r="A1187" s="41"/>
      <c r="B1187" s="37" t="s">
        <v>37</v>
      </c>
      <c r="C1187" s="52">
        <v>45092</v>
      </c>
      <c r="D1187" s="41"/>
      <c r="E1187" s="37" t="s">
        <v>38</v>
      </c>
      <c r="F1187" s="35" t="s">
        <v>36</v>
      </c>
      <c r="G1187" s="51"/>
      <c r="H1187" s="51"/>
      <c r="I1187" s="51"/>
      <c r="J1187" s="51"/>
    </row>
    <row r="1188" spans="1:10" s="33" customFormat="1" ht="14.1" customHeight="1" thickBot="1" x14ac:dyDescent="0.25">
      <c r="A1188" s="41"/>
      <c r="B1188" s="37" t="s">
        <v>34</v>
      </c>
      <c r="C1188" s="53">
        <f>IF(C1187="","",IF(AND(MONTH(C1187)&gt;=1,MONTH(C1187)&lt;=3),1,IF(AND(MONTH(C1187)&gt;=4,MONTH(C1187)&lt;=6),2,IF(AND(MONTH(C1187)&gt;=7,MONTH(C1187)&lt;=9),3,4))))</f>
        <v>2</v>
      </c>
      <c r="D1188" s="41"/>
      <c r="E1188" s="37" t="s">
        <v>39</v>
      </c>
      <c r="F1188" s="35" t="s">
        <v>36</v>
      </c>
      <c r="G1188" s="51"/>
      <c r="H1188" s="51"/>
      <c r="I1188" s="51"/>
      <c r="J1188" s="51"/>
    </row>
    <row r="1189" spans="1:10" s="33" customFormat="1" ht="14.1" customHeight="1" thickBot="1" x14ac:dyDescent="0.25">
      <c r="A1189" s="51"/>
      <c r="B1189" s="51"/>
      <c r="C1189" s="51"/>
      <c r="D1189" s="51"/>
      <c r="E1189" s="51"/>
      <c r="F1189" s="51"/>
      <c r="G1189" s="51"/>
      <c r="H1189" s="51"/>
      <c r="I1189" s="51"/>
      <c r="J1189" s="51"/>
    </row>
    <row r="1190" spans="1:10" s="33" customFormat="1" ht="14.1" customHeight="1" thickBot="1" x14ac:dyDescent="0.25">
      <c r="A1190" s="43" t="s">
        <v>40</v>
      </c>
      <c r="B1190" s="43" t="s">
        <v>41</v>
      </c>
      <c r="C1190" s="43" t="s">
        <v>42</v>
      </c>
      <c r="D1190" s="43" t="s">
        <v>43</v>
      </c>
      <c r="E1190" s="43" t="s">
        <v>44</v>
      </c>
      <c r="F1190" s="43" t="s">
        <v>45</v>
      </c>
      <c r="G1190" s="51"/>
      <c r="H1190" s="51"/>
      <c r="I1190" s="51"/>
      <c r="J1190" s="51"/>
    </row>
    <row r="1191" spans="1:10" s="33" customFormat="1" ht="13.5" customHeight="1" x14ac:dyDescent="0.2">
      <c r="A1191" s="44">
        <v>31211505</v>
      </c>
      <c r="B1191" s="45" t="str">
        <f t="shared" ref="B1191:B1200" ca="1" si="54">IFERROR(INDEX(UNSPSCDes,MATCH(INDIRECT(ADDRESS(ROW(),COLUMN()-1,4)),UNSPSCCode,0)),"")</f>
        <v>Pinturas de aceite</v>
      </c>
      <c r="C1191" s="44" t="s">
        <v>72</v>
      </c>
      <c r="D1191" s="44">
        <v>75</v>
      </c>
      <c r="E1191" s="47">
        <v>3245</v>
      </c>
      <c r="F1191" s="48">
        <f t="shared" ref="F1191:F1200" ca="1" si="55">INDIRECT(ADDRESS(ROW(),COLUMN()-2,4))*INDIRECT(ADDRESS(ROW(),COLUMN()-1,4))</f>
        <v>243375</v>
      </c>
      <c r="G1191" s="51"/>
      <c r="H1191" s="51"/>
      <c r="I1191" s="51"/>
      <c r="J1191" s="51"/>
    </row>
    <row r="1192" spans="1:10" s="33" customFormat="1" ht="13.5" customHeight="1" x14ac:dyDescent="0.2">
      <c r="A1192" s="44">
        <v>31211505</v>
      </c>
      <c r="B1192" s="45" t="str">
        <f t="shared" ca="1" si="54"/>
        <v>Pinturas de aceite</v>
      </c>
      <c r="C1192" s="44" t="s">
        <v>72</v>
      </c>
      <c r="D1192" s="44">
        <v>75</v>
      </c>
      <c r="E1192" s="47">
        <v>3245</v>
      </c>
      <c r="F1192" s="48">
        <f t="shared" ca="1" si="55"/>
        <v>243375</v>
      </c>
      <c r="G1192" s="51"/>
      <c r="H1192" s="51"/>
      <c r="I1192" s="51"/>
      <c r="J1192" s="51"/>
    </row>
    <row r="1193" spans="1:10" s="33" customFormat="1" ht="13.5" customHeight="1" x14ac:dyDescent="0.2">
      <c r="A1193" s="44">
        <v>31211505</v>
      </c>
      <c r="B1193" s="45" t="str">
        <f t="shared" ca="1" si="54"/>
        <v>Pinturas de aceite</v>
      </c>
      <c r="C1193" s="44" t="s">
        <v>72</v>
      </c>
      <c r="D1193" s="44">
        <v>60</v>
      </c>
      <c r="E1193" s="47">
        <v>2596</v>
      </c>
      <c r="F1193" s="48">
        <f t="shared" ca="1" si="55"/>
        <v>155760</v>
      </c>
      <c r="G1193" s="51"/>
      <c r="H1193" s="51"/>
      <c r="I1193" s="51"/>
      <c r="J1193" s="51"/>
    </row>
    <row r="1194" spans="1:10" s="33" customFormat="1" ht="13.5" customHeight="1" x14ac:dyDescent="0.2">
      <c r="A1194" s="44">
        <v>31211505</v>
      </c>
      <c r="B1194" s="45" t="str">
        <f t="shared" ca="1" si="54"/>
        <v>Pinturas de aceite</v>
      </c>
      <c r="C1194" s="44" t="s">
        <v>46</v>
      </c>
      <c r="D1194" s="44">
        <v>60</v>
      </c>
      <c r="E1194" s="47">
        <v>9086</v>
      </c>
      <c r="F1194" s="48">
        <f t="shared" ca="1" si="55"/>
        <v>545160</v>
      </c>
      <c r="G1194" s="51"/>
      <c r="H1194" s="51"/>
      <c r="I1194" s="51"/>
      <c r="J1194" s="51"/>
    </row>
    <row r="1195" spans="1:10" s="33" customFormat="1" ht="13.5" customHeight="1" x14ac:dyDescent="0.2">
      <c r="A1195" s="44">
        <v>31211505</v>
      </c>
      <c r="B1195" s="45" t="str">
        <f t="shared" ca="1" si="54"/>
        <v>Pinturas de aceite</v>
      </c>
      <c r="C1195" s="44" t="s">
        <v>46</v>
      </c>
      <c r="D1195" s="44">
        <v>60</v>
      </c>
      <c r="E1195" s="47">
        <v>9086</v>
      </c>
      <c r="F1195" s="48">
        <f t="shared" ca="1" si="55"/>
        <v>545160</v>
      </c>
      <c r="G1195" s="51"/>
      <c r="H1195" s="51"/>
      <c r="I1195" s="51"/>
      <c r="J1195" s="51"/>
    </row>
    <row r="1196" spans="1:10" s="33" customFormat="1" ht="13.5" customHeight="1" x14ac:dyDescent="0.2">
      <c r="A1196" s="44">
        <v>31211505</v>
      </c>
      <c r="B1196" s="45" t="str">
        <f t="shared" ca="1" si="54"/>
        <v>Pinturas de aceite</v>
      </c>
      <c r="C1196" s="44" t="s">
        <v>46</v>
      </c>
      <c r="D1196" s="44">
        <v>60</v>
      </c>
      <c r="E1196" s="47">
        <v>14278</v>
      </c>
      <c r="F1196" s="48">
        <f t="shared" ca="1" si="55"/>
        <v>856680</v>
      </c>
      <c r="G1196" s="51"/>
      <c r="H1196" s="51"/>
      <c r="I1196" s="51"/>
      <c r="J1196" s="51"/>
    </row>
    <row r="1197" spans="1:10" s="33" customFormat="1" ht="13.5" customHeight="1" x14ac:dyDescent="0.2">
      <c r="A1197" s="44">
        <v>31211505</v>
      </c>
      <c r="B1197" s="45" t="str">
        <f t="shared" ca="1" si="54"/>
        <v>Pinturas de aceite</v>
      </c>
      <c r="C1197" s="44" t="s">
        <v>72</v>
      </c>
      <c r="D1197" s="44">
        <v>60</v>
      </c>
      <c r="E1197" s="47">
        <v>2726</v>
      </c>
      <c r="F1197" s="48">
        <f t="shared" ca="1" si="55"/>
        <v>163560</v>
      </c>
      <c r="G1197" s="51"/>
      <c r="H1197" s="51"/>
      <c r="I1197" s="51"/>
      <c r="J1197" s="51"/>
    </row>
    <row r="1198" spans="1:10" s="33" customFormat="1" ht="13.5" customHeight="1" x14ac:dyDescent="0.2">
      <c r="A1198" s="44">
        <v>31211505</v>
      </c>
      <c r="B1198" s="45" t="str">
        <f t="shared" ca="1" si="54"/>
        <v>Pinturas de aceite</v>
      </c>
      <c r="C1198" s="44" t="s">
        <v>72</v>
      </c>
      <c r="D1198" s="44">
        <v>50</v>
      </c>
      <c r="E1198" s="47">
        <v>1947</v>
      </c>
      <c r="F1198" s="48">
        <f t="shared" ca="1" si="55"/>
        <v>97350</v>
      </c>
      <c r="G1198" s="51"/>
      <c r="H1198" s="51"/>
      <c r="I1198" s="51"/>
      <c r="J1198" s="51"/>
    </row>
    <row r="1199" spans="1:10" s="33" customFormat="1" ht="13.5" customHeight="1" x14ac:dyDescent="0.2">
      <c r="A1199" s="44">
        <v>31211505</v>
      </c>
      <c r="B1199" s="45" t="str">
        <f t="shared" ca="1" si="54"/>
        <v>Pinturas de aceite</v>
      </c>
      <c r="C1199" s="44" t="s">
        <v>72</v>
      </c>
      <c r="D1199" s="44">
        <v>60</v>
      </c>
      <c r="E1199" s="47">
        <v>3245</v>
      </c>
      <c r="F1199" s="48">
        <f t="shared" ca="1" si="55"/>
        <v>194700</v>
      </c>
      <c r="G1199" s="51"/>
      <c r="H1199" s="51"/>
      <c r="I1199" s="51"/>
      <c r="J1199" s="51"/>
    </row>
    <row r="1200" spans="1:10" s="33" customFormat="1" ht="13.5" customHeight="1" x14ac:dyDescent="0.2">
      <c r="A1200" s="44">
        <v>31211505</v>
      </c>
      <c r="B1200" s="45" t="str">
        <f t="shared" ca="1" si="54"/>
        <v>Pinturas de aceite</v>
      </c>
      <c r="C1200" s="44" t="s">
        <v>72</v>
      </c>
      <c r="D1200" s="44">
        <v>60</v>
      </c>
      <c r="E1200" s="47">
        <v>3245</v>
      </c>
      <c r="F1200" s="48">
        <f t="shared" ca="1" si="55"/>
        <v>194700</v>
      </c>
      <c r="G1200" s="51"/>
      <c r="H1200" s="51"/>
      <c r="I1200" s="51"/>
      <c r="J1200" s="51"/>
    </row>
    <row r="1201" spans="1:10" s="33" customFormat="1" ht="14.1" customHeight="1" x14ac:dyDescent="0.2">
      <c r="A1201" s="51"/>
      <c r="B1201" s="51"/>
      <c r="C1201" s="51"/>
      <c r="D1201" s="51"/>
      <c r="E1201" s="49" t="s">
        <v>47</v>
      </c>
      <c r="F1201" s="50">
        <f ca="1">SUM(Table346[MONTO TOTAL ESTIMADO])</f>
        <v>3239820</v>
      </c>
      <c r="G1201" s="51"/>
      <c r="H1201" s="51" t="str">
        <f>C1184</f>
        <v>Bienes</v>
      </c>
      <c r="I1201" s="51" t="str">
        <f>E1184</f>
        <v>MIPYME Mujeres</v>
      </c>
      <c r="J1201" s="51" t="str">
        <f>D1184</f>
        <v>Comparacion de Precios</v>
      </c>
    </row>
    <row r="1202" spans="1:10" s="33" customFormat="1" ht="14.1" customHeight="1" thickBot="1" x14ac:dyDescent="0.3"/>
    <row r="1203" spans="1:10" s="33" customFormat="1" ht="33.75" customHeight="1" thickBot="1" x14ac:dyDescent="0.25">
      <c r="A1203" s="34" t="s">
        <v>18</v>
      </c>
      <c r="B1203" s="34" t="s">
        <v>19</v>
      </c>
      <c r="C1203" s="34" t="s">
        <v>20</v>
      </c>
      <c r="D1203" s="34" t="s">
        <v>21</v>
      </c>
      <c r="E1203" s="34" t="s">
        <v>22</v>
      </c>
      <c r="F1203" s="34" t="s">
        <v>23</v>
      </c>
      <c r="G1203" s="51"/>
      <c r="H1203" s="51"/>
      <c r="I1203" s="51"/>
      <c r="J1203" s="51"/>
    </row>
    <row r="1204" spans="1:10" s="33" customFormat="1" ht="13.5" customHeight="1" thickBot="1" x14ac:dyDescent="0.25">
      <c r="A1204" s="35" t="s">
        <v>112</v>
      </c>
      <c r="B1204" s="35" t="s">
        <v>113</v>
      </c>
      <c r="C1204" s="35" t="s">
        <v>26</v>
      </c>
      <c r="D1204" s="35" t="s">
        <v>51</v>
      </c>
      <c r="E1204" s="35" t="s">
        <v>54</v>
      </c>
      <c r="F1204" s="35"/>
      <c r="G1204" s="51"/>
      <c r="H1204" s="51"/>
      <c r="I1204" s="51"/>
      <c r="J1204" s="51"/>
    </row>
    <row r="1205" spans="1:10" s="33" customFormat="1" ht="14.1" customHeight="1" thickBot="1" x14ac:dyDescent="0.25">
      <c r="A1205" s="36" t="s">
        <v>29</v>
      </c>
      <c r="B1205" s="37" t="s">
        <v>30</v>
      </c>
      <c r="C1205" s="52">
        <v>45219</v>
      </c>
      <c r="D1205" s="36" t="s">
        <v>31</v>
      </c>
      <c r="E1205" s="37" t="s">
        <v>32</v>
      </c>
      <c r="F1205" s="35" t="s">
        <v>33</v>
      </c>
      <c r="G1205" s="51"/>
      <c r="H1205" s="51"/>
      <c r="I1205" s="51"/>
      <c r="J1205" s="51"/>
    </row>
    <row r="1206" spans="1:10" s="33" customFormat="1" ht="14.1" customHeight="1" thickBot="1" x14ac:dyDescent="0.25">
      <c r="A1206" s="41"/>
      <c r="B1206" s="37" t="s">
        <v>34</v>
      </c>
      <c r="C1206" s="53">
        <f>IF(C1205="","",IF(AND(MONTH(C1205)&gt;=1,MONTH(C1205)&lt;=3),1,IF(AND(MONTH(C1205)&gt;=4,MONTH(C1205)&lt;=6),2,IF(AND(MONTH(C1205)&gt;=7,MONTH(C1205)&lt;=9),3,4))))</f>
        <v>4</v>
      </c>
      <c r="D1206" s="41"/>
      <c r="E1206" s="37" t="s">
        <v>35</v>
      </c>
      <c r="F1206" s="35" t="s">
        <v>36</v>
      </c>
      <c r="G1206" s="51"/>
      <c r="H1206" s="51"/>
      <c r="I1206" s="51"/>
      <c r="J1206" s="51"/>
    </row>
    <row r="1207" spans="1:10" s="33" customFormat="1" ht="14.1" customHeight="1" thickBot="1" x14ac:dyDescent="0.25">
      <c r="A1207" s="41"/>
      <c r="B1207" s="37" t="s">
        <v>37</v>
      </c>
      <c r="C1207" s="52">
        <v>45245</v>
      </c>
      <c r="D1207" s="41"/>
      <c r="E1207" s="37" t="s">
        <v>38</v>
      </c>
      <c r="F1207" s="35" t="s">
        <v>36</v>
      </c>
      <c r="G1207" s="51"/>
      <c r="H1207" s="51"/>
      <c r="I1207" s="51"/>
      <c r="J1207" s="51"/>
    </row>
    <row r="1208" spans="1:10" s="33" customFormat="1" ht="14.1" customHeight="1" thickBot="1" x14ac:dyDescent="0.25">
      <c r="A1208" s="41"/>
      <c r="B1208" s="37" t="s">
        <v>34</v>
      </c>
      <c r="C1208" s="53">
        <f>IF(C1207="","",IF(AND(MONTH(C1207)&gt;=1,MONTH(C1207)&lt;=3),1,IF(AND(MONTH(C1207)&gt;=4,MONTH(C1207)&lt;=6),2,IF(AND(MONTH(C1207)&gt;=7,MONTH(C1207)&lt;=9),3,4))))</f>
        <v>4</v>
      </c>
      <c r="D1208" s="41"/>
      <c r="E1208" s="37" t="s">
        <v>39</v>
      </c>
      <c r="F1208" s="35" t="s">
        <v>36</v>
      </c>
      <c r="G1208" s="51"/>
      <c r="H1208" s="51"/>
      <c r="I1208" s="51"/>
      <c r="J1208" s="51"/>
    </row>
    <row r="1209" spans="1:10" s="33" customFormat="1" ht="14.1" customHeight="1" thickBot="1" x14ac:dyDescent="0.25">
      <c r="A1209" s="51"/>
      <c r="B1209" s="51"/>
      <c r="C1209" s="51"/>
      <c r="D1209" s="51"/>
      <c r="E1209" s="51"/>
      <c r="F1209" s="51"/>
      <c r="G1209" s="51"/>
      <c r="H1209" s="51"/>
      <c r="I1209" s="51"/>
      <c r="J1209" s="51"/>
    </row>
    <row r="1210" spans="1:10" s="33" customFormat="1" ht="14.1" customHeight="1" thickBot="1" x14ac:dyDescent="0.25">
      <c r="A1210" s="43" t="s">
        <v>40</v>
      </c>
      <c r="B1210" s="43" t="s">
        <v>41</v>
      </c>
      <c r="C1210" s="43" t="s">
        <v>42</v>
      </c>
      <c r="D1210" s="43" t="s">
        <v>43</v>
      </c>
      <c r="E1210" s="43" t="s">
        <v>44</v>
      </c>
      <c r="F1210" s="43" t="s">
        <v>45</v>
      </c>
      <c r="G1210" s="51"/>
      <c r="H1210" s="51"/>
      <c r="I1210" s="51"/>
      <c r="J1210" s="51"/>
    </row>
    <row r="1211" spans="1:10" s="33" customFormat="1" ht="13.5" customHeight="1" x14ac:dyDescent="0.2">
      <c r="A1211" s="44">
        <v>31211505</v>
      </c>
      <c r="B1211" s="45" t="str">
        <f t="shared" ref="B1211:B1220" ca="1" si="56">IFERROR(INDEX(UNSPSCDes,MATCH(INDIRECT(ADDRESS(ROW(),COLUMN()-1,4)),UNSPSCCode,0)),"")</f>
        <v>Pinturas de aceite</v>
      </c>
      <c r="C1211" s="44" t="s">
        <v>72</v>
      </c>
      <c r="D1211" s="44">
        <v>75</v>
      </c>
      <c r="E1211" s="47">
        <v>3245</v>
      </c>
      <c r="F1211" s="48">
        <f t="shared" ref="F1211:F1220" ca="1" si="57">INDIRECT(ADDRESS(ROW(),COLUMN()-2,4))*INDIRECT(ADDRESS(ROW(),COLUMN()-1,4))</f>
        <v>243375</v>
      </c>
      <c r="G1211" s="51"/>
      <c r="H1211" s="51"/>
      <c r="I1211" s="51"/>
      <c r="J1211" s="51"/>
    </row>
    <row r="1212" spans="1:10" s="33" customFormat="1" ht="13.5" customHeight="1" x14ac:dyDescent="0.2">
      <c r="A1212" s="44">
        <v>31211505</v>
      </c>
      <c r="B1212" s="45" t="str">
        <f t="shared" ca="1" si="56"/>
        <v>Pinturas de aceite</v>
      </c>
      <c r="C1212" s="44" t="s">
        <v>72</v>
      </c>
      <c r="D1212" s="44">
        <v>75</v>
      </c>
      <c r="E1212" s="47">
        <v>3245</v>
      </c>
      <c r="F1212" s="48">
        <f t="shared" ca="1" si="57"/>
        <v>243375</v>
      </c>
      <c r="G1212" s="51"/>
      <c r="H1212" s="51"/>
      <c r="I1212" s="51"/>
      <c r="J1212" s="51"/>
    </row>
    <row r="1213" spans="1:10" s="33" customFormat="1" ht="13.5" customHeight="1" x14ac:dyDescent="0.2">
      <c r="A1213" s="44">
        <v>31211505</v>
      </c>
      <c r="B1213" s="45" t="str">
        <f t="shared" ca="1" si="56"/>
        <v>Pinturas de aceite</v>
      </c>
      <c r="C1213" s="44" t="s">
        <v>72</v>
      </c>
      <c r="D1213" s="44">
        <v>60</v>
      </c>
      <c r="E1213" s="47">
        <v>2596</v>
      </c>
      <c r="F1213" s="48">
        <f t="shared" ca="1" si="57"/>
        <v>155760</v>
      </c>
      <c r="G1213" s="51"/>
      <c r="H1213" s="51"/>
      <c r="I1213" s="51"/>
      <c r="J1213" s="51"/>
    </row>
    <row r="1214" spans="1:10" s="33" customFormat="1" ht="13.5" customHeight="1" x14ac:dyDescent="0.2">
      <c r="A1214" s="44">
        <v>31211505</v>
      </c>
      <c r="B1214" s="45" t="str">
        <f t="shared" ca="1" si="56"/>
        <v>Pinturas de aceite</v>
      </c>
      <c r="C1214" s="44" t="s">
        <v>46</v>
      </c>
      <c r="D1214" s="44">
        <v>60</v>
      </c>
      <c r="E1214" s="47">
        <v>9096</v>
      </c>
      <c r="F1214" s="48">
        <f t="shared" ca="1" si="57"/>
        <v>545760</v>
      </c>
      <c r="G1214" s="51"/>
      <c r="H1214" s="51"/>
      <c r="I1214" s="51"/>
      <c r="J1214" s="51"/>
    </row>
    <row r="1215" spans="1:10" s="33" customFormat="1" ht="13.5" customHeight="1" x14ac:dyDescent="0.2">
      <c r="A1215" s="44">
        <v>31211505</v>
      </c>
      <c r="B1215" s="45" t="str">
        <f t="shared" ca="1" si="56"/>
        <v>Pinturas de aceite</v>
      </c>
      <c r="C1215" s="44" t="s">
        <v>46</v>
      </c>
      <c r="D1215" s="44">
        <v>60</v>
      </c>
      <c r="E1215" s="47">
        <v>9086</v>
      </c>
      <c r="F1215" s="48">
        <f t="shared" ca="1" si="57"/>
        <v>545160</v>
      </c>
      <c r="G1215" s="51"/>
      <c r="H1215" s="51"/>
      <c r="I1215" s="51"/>
      <c r="J1215" s="51"/>
    </row>
    <row r="1216" spans="1:10" s="33" customFormat="1" ht="13.5" customHeight="1" x14ac:dyDescent="0.2">
      <c r="A1216" s="44">
        <v>31211505</v>
      </c>
      <c r="B1216" s="45" t="str">
        <f t="shared" ca="1" si="56"/>
        <v>Pinturas de aceite</v>
      </c>
      <c r="C1216" s="44" t="s">
        <v>46</v>
      </c>
      <c r="D1216" s="44">
        <v>60</v>
      </c>
      <c r="E1216" s="47">
        <v>14278</v>
      </c>
      <c r="F1216" s="48">
        <f t="shared" ca="1" si="57"/>
        <v>856680</v>
      </c>
      <c r="G1216" s="51"/>
      <c r="H1216" s="51"/>
      <c r="I1216" s="51"/>
      <c r="J1216" s="51"/>
    </row>
    <row r="1217" spans="1:10" s="33" customFormat="1" ht="13.5" customHeight="1" x14ac:dyDescent="0.2">
      <c r="A1217" s="44">
        <v>31211505</v>
      </c>
      <c r="B1217" s="45" t="str">
        <f t="shared" ca="1" si="56"/>
        <v>Pinturas de aceite</v>
      </c>
      <c r="C1217" s="44" t="s">
        <v>72</v>
      </c>
      <c r="D1217" s="44">
        <v>50</v>
      </c>
      <c r="E1217" s="47">
        <v>2726</v>
      </c>
      <c r="F1217" s="48">
        <f t="shared" ca="1" si="57"/>
        <v>136300</v>
      </c>
      <c r="G1217" s="51"/>
      <c r="H1217" s="51"/>
      <c r="I1217" s="51"/>
      <c r="J1217" s="51"/>
    </row>
    <row r="1218" spans="1:10" s="33" customFormat="1" ht="13.5" customHeight="1" x14ac:dyDescent="0.2">
      <c r="A1218" s="44">
        <v>31211505</v>
      </c>
      <c r="B1218" s="45" t="str">
        <f t="shared" ca="1" si="56"/>
        <v>Pinturas de aceite</v>
      </c>
      <c r="C1218" s="44" t="s">
        <v>72</v>
      </c>
      <c r="D1218" s="44">
        <v>60</v>
      </c>
      <c r="E1218" s="47">
        <v>1947</v>
      </c>
      <c r="F1218" s="48">
        <f t="shared" ca="1" si="57"/>
        <v>116820</v>
      </c>
      <c r="G1218" s="51"/>
      <c r="H1218" s="51"/>
      <c r="I1218" s="51"/>
      <c r="J1218" s="51"/>
    </row>
    <row r="1219" spans="1:10" s="33" customFormat="1" ht="13.5" customHeight="1" x14ac:dyDescent="0.2">
      <c r="A1219" s="44">
        <v>31211505</v>
      </c>
      <c r="B1219" s="45" t="str">
        <f t="shared" ca="1" si="56"/>
        <v>Pinturas de aceite</v>
      </c>
      <c r="C1219" s="44" t="s">
        <v>72</v>
      </c>
      <c r="D1219" s="44">
        <v>60</v>
      </c>
      <c r="E1219" s="47">
        <v>3245</v>
      </c>
      <c r="F1219" s="48">
        <f t="shared" ca="1" si="57"/>
        <v>194700</v>
      </c>
      <c r="G1219" s="51"/>
      <c r="H1219" s="51"/>
      <c r="I1219" s="51"/>
      <c r="J1219" s="51"/>
    </row>
    <row r="1220" spans="1:10" s="33" customFormat="1" ht="13.5" customHeight="1" x14ac:dyDescent="0.2">
      <c r="A1220" s="44">
        <v>31211505</v>
      </c>
      <c r="B1220" s="45" t="str">
        <f t="shared" ca="1" si="56"/>
        <v>Pinturas de aceite</v>
      </c>
      <c r="C1220" s="44" t="s">
        <v>72</v>
      </c>
      <c r="D1220" s="44">
        <v>60</v>
      </c>
      <c r="E1220" s="47">
        <v>3245</v>
      </c>
      <c r="F1220" s="48">
        <f t="shared" ca="1" si="57"/>
        <v>194700</v>
      </c>
      <c r="G1220" s="51"/>
      <c r="H1220" s="51"/>
      <c r="I1220" s="51"/>
      <c r="J1220" s="51"/>
    </row>
    <row r="1221" spans="1:10" s="33" customFormat="1" ht="14.1" customHeight="1" x14ac:dyDescent="0.2">
      <c r="A1221" s="51"/>
      <c r="B1221" s="51"/>
      <c r="C1221" s="51"/>
      <c r="D1221" s="51"/>
      <c r="E1221" s="49" t="s">
        <v>47</v>
      </c>
      <c r="F1221" s="50">
        <f ca="1">SUM(Table348[MONTO TOTAL ESTIMADO])</f>
        <v>3232630</v>
      </c>
      <c r="G1221" s="51"/>
      <c r="H1221" s="51" t="str">
        <f>C1204</f>
        <v>Bienes</v>
      </c>
      <c r="I1221" s="51" t="str">
        <f>E1204</f>
        <v>Sí</v>
      </c>
      <c r="J1221" s="51" t="str">
        <f>D1204</f>
        <v>Comparacion de Precios</v>
      </c>
    </row>
  </sheetData>
  <protectedRanges>
    <protectedRange sqref="F5:G5" name="Rango3"/>
    <protectedRange sqref="E11:E12" name="Rango2"/>
  </protectedRanges>
  <mergeCells count="100">
    <mergeCell ref="A1185:A1188"/>
    <mergeCell ref="D1185:D1188"/>
    <mergeCell ref="A1205:A1208"/>
    <mergeCell ref="D1205:D1208"/>
    <mergeCell ref="A1076:A1079"/>
    <mergeCell ref="D1076:D1079"/>
    <mergeCell ref="A1136:A1139"/>
    <mergeCell ref="D1136:D1139"/>
    <mergeCell ref="A1159:A1162"/>
    <mergeCell ref="D1159:D1162"/>
    <mergeCell ref="A956:A959"/>
    <mergeCell ref="D956:D959"/>
    <mergeCell ref="A973:A976"/>
    <mergeCell ref="D973:D976"/>
    <mergeCell ref="A1049:A1052"/>
    <mergeCell ref="D1049:D1052"/>
    <mergeCell ref="A867:A870"/>
    <mergeCell ref="D867:D870"/>
    <mergeCell ref="A884:A887"/>
    <mergeCell ref="D884:D887"/>
    <mergeCell ref="A908:A911"/>
    <mergeCell ref="D908:D911"/>
    <mergeCell ref="A801:A804"/>
    <mergeCell ref="D801:D804"/>
    <mergeCell ref="A815:A818"/>
    <mergeCell ref="D815:D818"/>
    <mergeCell ref="A832:A835"/>
    <mergeCell ref="D832:D835"/>
    <mergeCell ref="A765:A768"/>
    <mergeCell ref="D765:D768"/>
    <mergeCell ref="A776:A779"/>
    <mergeCell ref="D776:D779"/>
    <mergeCell ref="A787:A790"/>
    <mergeCell ref="D787:D790"/>
    <mergeCell ref="A671:A674"/>
    <mergeCell ref="D671:D674"/>
    <mergeCell ref="A737:A740"/>
    <mergeCell ref="D737:D740"/>
    <mergeCell ref="A748:A751"/>
    <mergeCell ref="D748:D751"/>
    <mergeCell ref="A580:A583"/>
    <mergeCell ref="D580:D583"/>
    <mergeCell ref="A591:A594"/>
    <mergeCell ref="D591:D594"/>
    <mergeCell ref="A602:A605"/>
    <mergeCell ref="D602:D605"/>
    <mergeCell ref="A499:A502"/>
    <mergeCell ref="D499:D502"/>
    <mergeCell ref="A532:A535"/>
    <mergeCell ref="D532:D535"/>
    <mergeCell ref="A556:A559"/>
    <mergeCell ref="D556:D559"/>
    <mergeCell ref="A420:A423"/>
    <mergeCell ref="D420:D423"/>
    <mergeCell ref="A431:A434"/>
    <mergeCell ref="D431:D434"/>
    <mergeCell ref="A465:A468"/>
    <mergeCell ref="D465:D468"/>
    <mergeCell ref="A364:A367"/>
    <mergeCell ref="D364:D367"/>
    <mergeCell ref="A375:A378"/>
    <mergeCell ref="D375:D378"/>
    <mergeCell ref="A409:A412"/>
    <mergeCell ref="D409:D412"/>
    <mergeCell ref="A234:A237"/>
    <mergeCell ref="D234:D237"/>
    <mergeCell ref="A282:A285"/>
    <mergeCell ref="D282:D285"/>
    <mergeCell ref="A330:A333"/>
    <mergeCell ref="D330:D333"/>
    <mergeCell ref="A109:A112"/>
    <mergeCell ref="D109:D112"/>
    <mergeCell ref="A120:A123"/>
    <mergeCell ref="D120:D123"/>
    <mergeCell ref="A177:A180"/>
    <mergeCell ref="D177:D180"/>
    <mergeCell ref="A62:A65"/>
    <mergeCell ref="D62:D65"/>
    <mergeCell ref="A73:A76"/>
    <mergeCell ref="D73:D76"/>
    <mergeCell ref="A93:A96"/>
    <mergeCell ref="D93:D96"/>
    <mergeCell ref="A29:A32"/>
    <mergeCell ref="D29:D32"/>
    <mergeCell ref="A40:A43"/>
    <mergeCell ref="D40:D43"/>
    <mergeCell ref="A51:A54"/>
    <mergeCell ref="D51:D54"/>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23:E24 D35:E35 D46:E46 D57:E57 D68:E68 D79:E88 D99:E104 D115:E115 D126:D172 D183:E229 D240:D277 D288:D325 D336:D359 D370:E370 D381:D404 D415:E415 D426:E426 D437:E460 D471:E494 D505:E527 D538:D551 D562:E575 D586:E586 D597:E597 D608:D666 D677:E732 D743:E743 D771:E771 D782:E782 D793:E796 D807:E810 D821:E827 D838:E862 D873:E879 D890:E903 D914:E951 D962:D968 D979:D1044 D1055:D1071 D1082:D1131 D1142:D1154 D1165:D1180 D1191:D1200 D1211:E1220">
      <formula1>0</formula1>
    </dataValidation>
    <dataValidation type="list" allowBlank="1" showInputMessage="1" showErrorMessage="1" sqref="C23:C24 C35 C46 C57 C68 C79:C88 C99:C104 C115 C183:C229 C240:C277 C288:C325 C126:C172 C336:C359 C370 C381:C404 C415 C426 C437:C460 C471:C494 C505:C527 C538:C551 C562:C575 C586 C597 C608:C666 C677:C732 C743 C754:C760 C771 C782 C793:C796 C807:C810 C821:C827 C838:C862 C873:C879 C890:C903 C914:C951 C962:C968 C979:C1044 C1055:C1071 C1082:C1131 C1142:C1154 C1165:C1180 C1191:C1200 C1211:C1220">
      <formula1>UnidadesList</formula1>
    </dataValidation>
    <dataValidation type="whole" operator="greaterThan" allowBlank="1" showInputMessage="1" showErrorMessage="1" sqref="A23:A24 A35 A46 A68 A79:A88 A99:A104 A115 A126:A172 A183:A229 A240:A277 A288:A325 A336:A359 A370 A381:A404 A415 A426 A437:A460 A471:A494 A505:A527 A538:A551 A562:A575 A586 A597 A677:A732 A754:A760 A771 A782 A793:A796 A807:A810 A821:A827 A838:A862 A890:A903 A914:A951 A962:A968 A979:A1044 A1055:A1071 A1142:A1154 A1165:A1180 A1191:A1200 A1211:A1220">
      <formula1>0</formula1>
    </dataValidation>
    <dataValidation type="list" allowBlank="1" showInputMessage="1" showErrorMessage="1" sqref="F20 F32 F43 F54 F65 F76 F96 F112 F123 F180 F237 F285 F333 F367 F378 F412 F423 F434 F468 F502 F535 F559 F583 F594 F605 F674 F740 F751 F768 F779 F790 F804 F818 F835 F870 F887 F911 F959 F976 F1052 F1079 F1139 F1162 F1188 F1208">
      <formula1>OFFSET(MunicipioStart,MATCH(INDIRECT(ADDRESS(ROW()-1,COLUMN(),4)),MunicipioColumn,0)-1,1,COUNTIF(MunicipioColumn,INDIRECT(ADDRESS(ROW()-1,COLUMN(),4))),1)</formula1>
    </dataValidation>
    <dataValidation type="list" allowBlank="1" showInputMessage="1" showErrorMessage="1" sqref="F19 F31 F42 F53 F64 F75 F95 F111 F122 F179 F236 F284 F332 F366 F377 F411 F422 F433 F467 F501 F534 F558 F582 F593 F604 F673 F739 F750 F767 F778 F789 F803 F817 F834 F869 F886 F910 F958 F975 F1051 F1078 F1138 F1161 F1187 F120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30 F41 F52 F63 F74 F94 F110 F121 F178 F235 F283 F331 F365 F376 F410 F421 F432 F466 F500 F533 F557 F581 F592 F603 F672 F738 F749 F766 F777 F788 F802 F816 F833 F868 F885 F909 F957 F974 F1050 F1077 F1137 F1160 F1186 F120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9 F40 F51 F62 F73 F93 F109 F120 F177 F234 F282 F330 F364 F375 F409 F420 F431 F465 F499 F532 F556 F580 F591 F602 F671 F737 F748 F765 F776 F787 F801 F815 F832 F867 F884 F908 F956 F973 F1049 F1076 F1136 F1159 F1185 F1205">
      <formula1>IF(INDIRECT(ADDRESS(ROW()+1,COLUMN(),4))="",RegionList,INDEX(RegionColumn,MATCH(INDIRECT(ADDRESS(ROW()+1,COLUMN(),4)),ProvinciaList,0)))</formula1>
    </dataValidation>
    <dataValidation type="date" operator="greaterThanOrEqual" allowBlank="1" showInputMessage="1" showErrorMessage="1" sqref="C19 C31 C42 C53 C64 C75 C95 C111 C122 C179 C236 C284 C332 C366 C377 C411 C422 C433 C467 C501 C534 C558 C582 C593 C604 C673 C739 C750 C767 C778 C789 C803 C817 C834 C869 C886 C910 C958 C975 C1051 C1078 C1138 C1161 C1187 C1207">
      <formula1>C17</formula1>
    </dataValidation>
    <dataValidation type="date" operator="lessThanOrEqual" allowBlank="1" showInputMessage="1" showErrorMessage="1" sqref="C17 C29 C40 C51 C62 C73 C93 C109 C120 C177 C234 C282 C330 C364 C375 C409 C420 C431 C465 C499 C532 C556 C580 C591 C602 C671 C737 C748 C765 C776 C787 C801 C815 C832 C867 C884 C908 C956 C973 C1049 C1076 C1136 C1159 C1185 C1205">
      <formula1>C19</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autoFill="0" autoLine="0" autoPict="0" macro="[1]!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6" r:id="rId4" name="Button 2">
              <controlPr defaultSize="0" autoFill="0" autoLine="0" autoPict="0" macro="[1]!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027" r:id="rId5" name="Button 3">
              <controlPr defaultSize="0" autoFill="0" autoLine="0" autoPict="0" macro="[1]!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028" r:id="rId6" name="Button 4">
              <controlPr locked="0" defaultSize="0" print="0" autoFill="0" autoPict="0" macro="[1]!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029" r:id="rId7" name="Button 5">
              <controlPr locked="0" defaultSize="0" print="0" autoFill="0" autoPict="0" macro="[1]!Sheet1.InsertNewTabl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030" r:id="rId8" name="Button 6">
              <controlPr locked="0" defaultSize="0" print="0" autoFill="0" autoPict="0" macro="[1]!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031" r:id="rId9" name="Button 7">
              <controlPr locked="0" defaultSize="0" print="0" autoFill="0" autoPict="0" macro="[1]!Sheet1.deleteProcedure">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032" r:id="rId10" name="Button 8">
              <controlPr locked="0" defaultSize="0" print="0" autoFill="0" autoPict="0" macro="[1]!Sheet1.InsertNewTabl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33" r:id="rId11" name="Button 9">
              <controlPr locked="0" defaultSize="0" print="0" autoFill="0" autoPict="0" macro="[1]!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34" r:id="rId12" name="Button 10">
              <controlPr locked="0" defaultSize="0" print="0" autoFill="0" autoPict="0" macro="[1]!Sheet1.deleteProcedure">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035" r:id="rId13" name="Button 11">
              <controlPr locked="0" defaultSize="0" print="0" autoFill="0" autoPict="0" macro="[1]!Sheet1.InsertNewTabl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36" r:id="rId14" name="Button 12">
              <controlPr locked="0" defaultSize="0" print="0" autoFill="0" autoPict="0" macro="[1]!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37" r:id="rId15" name="Button 13">
              <controlPr locked="0" defaultSize="0" print="0" autoFill="0" autoPict="0" macro="[1]!Sheet1.deleteProcedure">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038" r:id="rId16" name="Button 14">
              <controlPr locked="0" defaultSize="0" print="0" autoFill="0" autoPict="0" macro="[1]!Sheet1.InsertNewTabl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9" r:id="rId17" name="Button 15">
              <controlPr locked="0" defaultSize="0" print="0" autoFill="0" autoPict="0" macro="[1]!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0" r:id="rId18" name="Button 16">
              <controlPr locked="0" defaultSize="0" print="0" autoFill="0" autoPict="0" macro="[1]!Sheet1.deleteProcedure">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41" r:id="rId19" name="Button 17">
              <controlPr locked="0" defaultSize="0" print="0" autoFill="0" autoPict="0" macro="[1]!Sheet1.InsertNewTabl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2" r:id="rId20" name="Button 18">
              <controlPr locked="0" defaultSize="0" print="0" autoFill="0" autoPict="0" macro="[1]!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43" r:id="rId21" name="Button 19">
              <controlPr locked="0" defaultSize="0" print="0" autoFill="0" autoPict="0" macro="[1]!Sheet1.deleteProcedure">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44" r:id="rId22" name="Button 20">
              <controlPr locked="0" defaultSize="0" print="0" autoFill="0" autoPict="0" macro="[1]!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045" r:id="rId23" name="Button 21">
              <controlPr locked="0" defaultSize="0" print="0" autoFill="0" autoPict="0" macro="[1]!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046" r:id="rId24" name="Button 22">
              <controlPr locked="0" defaultSize="0" print="0" autoFill="0" autoPict="0" macro="[1]!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047" r:id="rId25" name="Button 23">
              <controlPr locked="0" defaultSize="0" print="0" autoFill="0" autoPict="0" macro="[1]!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048" r:id="rId26" name="Button 24">
              <controlPr locked="0" defaultSize="0" print="0" autoFill="0" autoPict="0" macro="[1]!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049" r:id="rId27" name="Button 25">
              <controlPr locked="0" defaultSize="0" print="0" autoFill="0" autoPict="0" macro="[1]!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050" r:id="rId28" name="Button 26">
              <controlPr locked="0" defaultSize="0" print="0" autoFill="0" autoPict="0" macro="[1]!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051" r:id="rId29" name="Button 27">
              <controlPr locked="0" defaultSize="0" print="0" autoFill="0" autoPict="0" macro="[1]!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52" r:id="rId30" name="Button 28">
              <controlPr locked="0" defaultSize="0" print="0" autoFill="0" autoPict="0" macro="[1]!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53" r:id="rId31" name="Button 29">
              <controlPr locked="0" defaultSize="0" print="0" autoFill="0" autoPict="0" macro="[1]!Sheet1.InsertNewTabl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054" r:id="rId32" name="Button 30">
              <controlPr locked="0" defaultSize="0" print="0" autoFill="0" autoPict="0" macro="[1]!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055" r:id="rId33" name="Button 31">
              <controlPr locked="0" defaultSize="0" print="0" autoFill="0" autoPict="0" macro="[1]!Sheet1.deleteProcedure">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056" r:id="rId34" name="Button 32">
              <controlPr locked="0" defaultSize="0" print="0" autoFill="0" autoPict="0" macro="[1]!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057" r:id="rId35" name="Button 33">
              <controlPr locked="0" defaultSize="0" print="0" autoFill="0" autoPict="0" macro="[1]!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058" r:id="rId36" name="Button 34">
              <controlPr locked="0" defaultSize="0" print="0" autoFill="0" autoPict="0" macro="[1]!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059" r:id="rId37" name="Button 35">
              <controlPr locked="0" defaultSize="0" print="0" autoFill="0" autoPict="0" macro="[1]!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060" r:id="rId38" name="Button 36">
              <controlPr locked="0" defaultSize="0" print="0" autoFill="0" autoPict="0" macro="[1]!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061" r:id="rId39" name="Button 37">
              <controlPr locked="0" defaultSize="0" print="0" autoFill="0" autoPict="0" macro="[1]!Sheet1.InsertNewTabl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062" r:id="rId40" name="Button 38">
              <controlPr locked="0" defaultSize="0" print="0" autoFill="0" autoPict="0" macro="[1]!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063" r:id="rId41" name="Button 39">
              <controlPr locked="0" defaultSize="0" print="0" autoFill="0" autoPict="0" macro="[1]!Sheet1.deleteProcedure">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064" r:id="rId42" name="Button 40">
              <controlPr locked="0" defaultSize="0" print="0" autoFill="0" autoPict="0" macro="[1]!Sheet1.InsertNewTabl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065" r:id="rId43" name="Button 41">
              <controlPr locked="0" defaultSize="0" print="0" autoFill="0" autoPict="0" macro="[1]!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066" r:id="rId44" name="Button 42">
              <controlPr locked="0" defaultSize="0" print="0" autoFill="0" autoPict="0" macro="[1]!Sheet1.deleteProcedure">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67" r:id="rId45" name="Button 43">
              <controlPr locked="0" defaultSize="0" print="0" autoFill="0" autoPict="0" macro="[1]!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068" r:id="rId46" name="Button 44">
              <controlPr locked="0" defaultSize="0" print="0" autoFill="0" autoPict="0" macro="[1]!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069" r:id="rId47" name="Button 45">
              <controlPr locked="0" defaultSize="0" print="0" autoFill="0" autoPict="0" macro="[1]!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070" r:id="rId48" name="Button 46">
              <controlPr locked="0" defaultSize="0" print="0" autoFill="0" autoPict="0" macro="[1]!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1" r:id="rId49" name="Button 47">
              <controlPr locked="0" defaultSize="0" print="0" autoFill="0" autoPict="0" macro="[1]!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2" r:id="rId50" name="Button 48">
              <controlPr locked="0" defaultSize="0" print="0" autoFill="0" autoPict="0" macro="[1]!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3" r:id="rId51" name="Button 49">
              <controlPr locked="0" defaultSize="0" print="0" autoFill="0" autoPict="0" macro="[1]!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74" r:id="rId52" name="Button 50">
              <controlPr locked="0" defaultSize="0" print="0" autoFill="0" autoPict="0" macro="[1]!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75" r:id="rId53" name="Button 51">
              <controlPr locked="0" defaultSize="0" print="0" autoFill="0" autoPict="0" macro="[1]!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76" r:id="rId54" name="Button 52">
              <controlPr locked="0" defaultSize="0" print="0" autoFill="0" autoPict="0" macro="[1]!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077" r:id="rId55" name="Button 53">
              <controlPr locked="0" defaultSize="0" print="0" autoFill="0" autoPict="0" macro="[1]!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078" r:id="rId56" name="Button 54">
              <controlPr locked="0" defaultSize="0" print="0" autoFill="0" autoPict="0" macro="[1]!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079" r:id="rId57" name="Button 55">
              <controlPr locked="0" defaultSize="0" print="0" autoFill="0" autoPict="0" macro="[1]!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080" r:id="rId58" name="Button 56">
              <controlPr locked="0" defaultSize="0" print="0" autoFill="0" autoPict="0" macro="[1]!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081" r:id="rId59" name="Button 57">
              <controlPr locked="0" defaultSize="0" print="0" autoFill="0" autoPict="0" macro="[1]!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082" r:id="rId60" name="Button 58">
              <controlPr locked="0" defaultSize="0" print="0" autoFill="0" autoPict="0" macro="[1]!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83" r:id="rId61" name="Button 59">
              <controlPr locked="0" defaultSize="0" print="0" autoFill="0" autoPict="0" macro="[1]!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84" r:id="rId62" name="Button 60">
              <controlPr locked="0" defaultSize="0" print="0" autoFill="0" autoPict="0" macro="[1]!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85" r:id="rId63" name="Button 61">
              <controlPr locked="0" defaultSize="0" print="0" autoFill="0" autoPict="0" macro="[1]!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086" r:id="rId64" name="Button 62">
              <controlPr locked="0" defaultSize="0" print="0" autoFill="0" autoPict="0" macro="[1]!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087" r:id="rId65" name="Button 63">
              <controlPr locked="0" defaultSize="0" print="0" autoFill="0" autoPict="0" macro="[1]!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088" r:id="rId66" name="Button 64">
              <controlPr locked="0" defaultSize="0" print="0" autoFill="0" autoPict="0" macro="[1]!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089" r:id="rId67" name="Button 65">
              <controlPr locked="0" defaultSize="0" print="0" autoFill="0" autoPict="0" macro="[1]!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090" r:id="rId68" name="Button 66">
              <controlPr locked="0" defaultSize="0" print="0" autoFill="0" autoPict="0" macro="[1]!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091" r:id="rId69" name="Button 67">
              <controlPr locked="0" defaultSize="0" print="0" autoFill="0" autoPict="0" macro="[1]!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092" r:id="rId70" name="Button 68">
              <controlPr locked="0" defaultSize="0" print="0" autoFill="0" autoPict="0" macro="[1]!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093" r:id="rId71" name="Button 69">
              <controlPr locked="0" defaultSize="0" print="0" autoFill="0" autoPict="0" macro="[1]!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094" r:id="rId72" name="Button 70">
              <controlPr locked="0" defaultSize="0" print="0" autoFill="0" autoPict="0" macro="[1]!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095" r:id="rId73" name="Button 71">
              <controlPr locked="0" defaultSize="0" print="0" autoFill="0" autoPict="0" macro="[1]!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096" r:id="rId74" name="Button 72">
              <controlPr locked="0" defaultSize="0" print="0" autoFill="0" autoPict="0" macro="[1]!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097" r:id="rId75" name="Button 73">
              <controlPr locked="0" defaultSize="0" print="0" autoFill="0" autoPict="0" macro="[1]!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098" r:id="rId76" name="Button 74">
              <controlPr locked="0" defaultSize="0" print="0" autoFill="0" autoPict="0" macro="[1]!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099" r:id="rId77" name="Button 75">
              <controlPr locked="0" defaultSize="0" print="0" autoFill="0" autoPict="0" macro="[1]!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100" r:id="rId78" name="Button 76">
              <controlPr locked="0" defaultSize="0" print="0" autoFill="0" autoPict="0" macro="[1]!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101" r:id="rId79" name="Button 77">
              <controlPr locked="0" defaultSize="0" print="0" autoFill="0" autoPict="0" macro="[1]!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102" r:id="rId80" name="Button 78">
              <controlPr locked="0" defaultSize="0" print="0" autoFill="0" autoPict="0" macro="[1]!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103" r:id="rId81" name="Button 79">
              <controlPr locked="0" defaultSize="0" print="0" autoFill="0" autoPict="0" macro="[1]!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104" r:id="rId82" name="Button 80">
              <controlPr locked="0" defaultSize="0" print="0" autoFill="0" autoPict="0" macro="[1]!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105" r:id="rId83" name="Button 81">
              <controlPr locked="0" defaultSize="0" print="0" autoFill="0" autoPict="0" macro="[1]!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106" r:id="rId84" name="Button 82">
              <controlPr locked="0" defaultSize="0" print="0" autoFill="0" autoPict="0" macro="[1]!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107" r:id="rId85" name="Button 83">
              <controlPr locked="0" defaultSize="0" print="0" autoFill="0" autoPict="0" macro="[1]!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108" r:id="rId86" name="Button 84">
              <controlPr locked="0" defaultSize="0" print="0" autoFill="0" autoPict="0" macro="[1]!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109" r:id="rId87" name="Button 85">
              <controlPr locked="0" defaultSize="0" print="0" autoFill="0" autoPict="0" macro="[1]!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110" r:id="rId88" name="Button 86">
              <controlPr locked="0" defaultSize="0" print="0" autoFill="0" autoPict="0" macro="[1]!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111" r:id="rId89" name="Button 87">
              <controlPr locked="0" defaultSize="0" print="0" autoFill="0" autoPict="0" macro="[1]!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112" r:id="rId90" name="Button 88">
              <controlPr locked="0" defaultSize="0" print="0" autoFill="0" autoPict="0" macro="[1]!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113" r:id="rId91" name="Button 89">
              <controlPr locked="0" defaultSize="0" print="0" autoFill="0" autoPict="0" macro="[1]!Sheet1.InsertNewTabl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114" r:id="rId92" name="Button 90">
              <controlPr locked="0" defaultSize="0" print="0" autoFill="0" autoPict="0" macro="[1]!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115" r:id="rId93" name="Button 91">
              <controlPr locked="0" defaultSize="0" print="0" autoFill="0" autoPict="0" macro="[1]!Sheet1.deleteProcedure">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116" r:id="rId94" name="Button 92">
              <controlPr locked="0" defaultSize="0" print="0" autoFill="0" autoPict="0" macro="[1]!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117" r:id="rId95" name="Button 93">
              <controlPr locked="0" defaultSize="0" print="0" autoFill="0" autoPict="0" macro="[1]!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118" r:id="rId96" name="Button 94">
              <controlPr locked="0" defaultSize="0" print="0" autoFill="0" autoPict="0" macro="[1]!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119" r:id="rId97" name="Button 95">
              <controlPr locked="0" defaultSize="0" print="0" autoFill="0" autoPict="0" macro="[1]!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120" r:id="rId98" name="Button 96">
              <controlPr locked="0" defaultSize="0" print="0" autoFill="0" autoPict="0" macro="[1]!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121" r:id="rId99" name="Button 97">
              <controlPr locked="0" defaultSize="0" print="0" autoFill="0" autoPict="0" macro="[1]!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122" r:id="rId100" name="Button 98">
              <controlPr locked="0" defaultSize="0" print="0" autoFill="0" autoPict="0" macro="[1]!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123" r:id="rId101" name="Button 99">
              <controlPr locked="0" defaultSize="0" print="0" autoFill="0" autoPict="0" macro="[1]!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124" r:id="rId102" name="Button 100">
              <controlPr locked="0" defaultSize="0" print="0" autoFill="0" autoPict="0" macro="[1]!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125" r:id="rId103" name="Button 101">
              <controlPr locked="0" defaultSize="0" print="0" autoFill="0" autoPict="0" macro="[1]!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126" r:id="rId104" name="Button 102">
              <controlPr locked="0" defaultSize="0" print="0" autoFill="0" autoPict="0" macro="[1]!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127" r:id="rId105" name="Button 103">
              <controlPr locked="0" defaultSize="0" print="0" autoFill="0" autoPict="0" macro="[1]!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128" r:id="rId106" name="Button 104">
              <controlPr locked="0" defaultSize="0" print="0" autoFill="0" autoPict="0" macro="[1]!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129" r:id="rId107" name="Button 105">
              <controlPr locked="0" defaultSize="0" print="0" autoFill="0" autoPict="0" macro="[1]!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130" r:id="rId108" name="Button 106">
              <controlPr locked="0" defaultSize="0" print="0" autoFill="0" autoPict="0" macro="[1]!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131" r:id="rId109" name="Button 107">
              <controlPr locked="0" defaultSize="0" print="0" autoFill="0" autoPict="0" macro="[1]!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132" r:id="rId110" name="Button 108">
              <controlPr locked="0" defaultSize="0" print="0" autoFill="0" autoPict="0" macro="[1]!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133" r:id="rId111" name="Button 109">
              <controlPr locked="0" defaultSize="0" print="0" autoFill="0" autoPict="0" macro="[1]!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134" r:id="rId112" name="Button 110">
              <controlPr locked="0" defaultSize="0" print="0" autoFill="0" autoPict="0" macro="[1]!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135" r:id="rId113" name="Button 111">
              <controlPr locked="0" defaultSize="0" print="0" autoFill="0" autoPict="0" macro="[1]!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136" r:id="rId114" name="Button 112">
              <controlPr locked="0" defaultSize="0" print="0" autoFill="0" autoPict="0" macro="[1]!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137" r:id="rId115" name="Button 113">
              <controlPr locked="0" defaultSize="0" print="0" autoFill="0" autoPict="0" macro="[1]!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138" r:id="rId116" name="Button 114">
              <controlPr locked="0" defaultSize="0" print="0" autoFill="0" autoPict="0" macro="[1]!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139" r:id="rId117" name="Button 115">
              <controlPr locked="0" defaultSize="0" print="0" autoFill="0" autoPict="0" macro="[1]!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140" r:id="rId118" name="Button 116">
              <controlPr locked="0" defaultSize="0" print="0" autoFill="0" autoPict="0" macro="[1]!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141" r:id="rId119" name="Button 117">
              <controlPr locked="0" defaultSize="0" print="0" autoFill="0" autoPict="0" macro="[1]!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142" r:id="rId120" name="Button 118">
              <controlPr locked="0" defaultSize="0" print="0" autoFill="0" autoPict="0" macro="[1]!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143" r:id="rId121" name="Button 119">
              <controlPr locked="0" defaultSize="0" print="0" autoFill="0" autoPict="0" macro="[1]!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144" r:id="rId122" name="Button 120">
              <controlPr locked="0" defaultSize="0" print="0" autoFill="0" autoPict="0" macro="[1]!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145" r:id="rId123" name="Button 121">
              <controlPr locked="0" defaultSize="0" print="0" autoFill="0" autoPict="0" macro="[1]!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146" r:id="rId124" name="Button 122">
              <controlPr locked="0" defaultSize="0" print="0" autoFill="0" autoPict="0" macro="[1]!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147" r:id="rId125" name="Button 123">
              <controlPr locked="0" defaultSize="0" print="0" autoFill="0" autoPict="0" macro="[1]!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148" r:id="rId126" name="Button 124">
              <controlPr locked="0" defaultSize="0" print="0" autoFill="0" autoPict="0" macro="[1]!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149" r:id="rId127" name="Button 125">
              <controlPr locked="0" defaultSize="0" print="0" autoFill="0" autoPict="0" macro="[1]!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150" r:id="rId128" name="Button 126">
              <controlPr locked="0" defaultSize="0" print="0" autoFill="0" autoPict="0" macro="[1]!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151" r:id="rId129" name="Button 127">
              <controlPr locked="0" defaultSize="0" print="0" autoFill="0" autoPict="0" macro="[1]!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152" r:id="rId130" name="Button 128">
              <controlPr locked="0" defaultSize="0" print="0" autoFill="0" autoPict="0" macro="[1]!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153" r:id="rId131" name="Button 129">
              <controlPr locked="0" defaultSize="0" print="0" autoFill="0" autoPict="0" macro="[1]!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154" r:id="rId132" name="Button 130">
              <controlPr locked="0" defaultSize="0" print="0" autoFill="0" autoPict="0" macro="[1]!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155" r:id="rId133" name="Button 131">
              <controlPr locked="0" defaultSize="0" print="0" autoFill="0" autoPict="0" macro="[1]!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156" r:id="rId134" name="Button 132">
              <controlPr locked="0" defaultSize="0" print="0" autoFill="0" autoPict="0" macro="[1]!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157" r:id="rId135" name="Button 133">
              <controlPr locked="0" defaultSize="0" print="0" autoFill="0" autoPict="0" macro="[1]!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158" r:id="rId136" name="Button 134">
              <controlPr locked="0" defaultSize="0" print="0" autoFill="0" autoPict="0" macro="[1]!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159" r:id="rId137" name="Button 135">
              <controlPr locked="0" defaultSize="0" print="0" autoFill="0" autoPict="0" macro="[1]!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160" r:id="rId138" name="Button 136">
              <controlPr locked="0" defaultSize="0" print="0" autoFill="0" autoPict="0" macro="[1]!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161" r:id="rId139" name="Button 137">
              <controlPr locked="0" defaultSize="0" print="0" autoFill="0" autoPict="0" macro="[1]!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162" r:id="rId140" name="Button 138">
              <controlPr locked="0" defaultSize="0" print="0" autoFill="0" autoPict="0" macro="[1]!Sheet1.InsertNewTabl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163" r:id="rId141" name="Button 139">
              <controlPr locked="0" defaultSize="0" print="0" autoFill="0" autoPict="0" macro="[1]!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164" r:id="rId142" name="Button 140">
              <controlPr locked="0" defaultSize="0" print="0" autoFill="0" autoPict="0" macro="[1]!Sheet1.deleteProcedure">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165" r:id="rId143" name="Button 141">
              <controlPr locked="0" defaultSize="0" print="0" autoFill="0" autoPict="0" macro="[1]!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166" r:id="rId144" name="Button 142">
              <controlPr locked="0" defaultSize="0" print="0" autoFill="0" autoPict="0" macro="[1]!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167" r:id="rId145" name="Button 143">
              <controlPr locked="0" defaultSize="0" print="0" autoFill="0" autoPict="0" macro="[1]!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168" r:id="rId146" name="Button 144">
              <controlPr locked="0" defaultSize="0" print="0" autoFill="0" autoPict="0" macro="[1]!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169" r:id="rId147" name="Button 145">
              <controlPr locked="0" defaultSize="0" print="0" autoFill="0" autoPict="0" macro="[1]!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170" r:id="rId148" name="Button 146">
              <controlPr locked="0" defaultSize="0" print="0" autoFill="0" autoPict="0" macro="[1]!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171" r:id="rId149" name="Button 147">
              <controlPr locked="0" defaultSize="0" print="0" autoFill="0" autoPict="0" macro="[1]!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172" r:id="rId150" name="Button 148">
              <controlPr locked="0" defaultSize="0" print="0" autoFill="0" autoPict="0" macro="[1]!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173" r:id="rId151" name="Button 149">
              <controlPr locked="0" defaultSize="0" print="0" autoFill="0" autoPict="0" macro="[1]!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174" r:id="rId152" name="Button 150">
              <controlPr locked="0" defaultSize="0" print="0" autoFill="0" autoPict="0" macro="[1]!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175" r:id="rId153" name="Button 151">
              <controlPr locked="0" defaultSize="0" print="0" autoFill="0" autoPict="0" macro="[1]!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176" r:id="rId154" name="Button 152">
              <controlPr locked="0" defaultSize="0" print="0" autoFill="0" autoPict="0" macro="[1]!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177" r:id="rId155" name="Button 153">
              <controlPr locked="0" defaultSize="0" print="0" autoFill="0" autoPict="0" macro="[1]!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178" r:id="rId156" name="Button 154">
              <controlPr locked="0" defaultSize="0" print="0" autoFill="0" autoPict="0" macro="[1]!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179" r:id="rId157" name="Button 155">
              <controlPr locked="0" defaultSize="0" print="0" autoFill="0" autoPict="0" macro="[1]!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180" r:id="rId158" name="Button 156">
              <controlPr locked="0" defaultSize="0" print="0" autoFill="0" autoPict="0" macro="[1]!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181" r:id="rId159" name="Button 157">
              <controlPr locked="0" defaultSize="0" print="0" autoFill="0" autoPict="0" macro="[1]!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182" r:id="rId160" name="Button 158">
              <controlPr locked="0" defaultSize="0" print="0" autoFill="0" autoPict="0" macro="[1]!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183" r:id="rId161" name="Button 159">
              <controlPr locked="0" defaultSize="0" print="0" autoFill="0" autoPict="0" macro="[1]!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184" r:id="rId162" name="Button 160">
              <controlPr locked="0" defaultSize="0" print="0" autoFill="0" autoPict="0" macro="[1]!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185" r:id="rId163" name="Button 161">
              <controlPr locked="0" defaultSize="0" print="0" autoFill="0" autoPict="0" macro="[1]!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186" r:id="rId164" name="Button 162">
              <controlPr locked="0" defaultSize="0" print="0" autoFill="0" autoPict="0" macro="[1]!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187" r:id="rId165" name="Button 163">
              <controlPr locked="0" defaultSize="0" print="0" autoFill="0" autoPict="0" macro="[1]!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188" r:id="rId166" name="Button 164">
              <controlPr locked="0" defaultSize="0" print="0" autoFill="0" autoPict="0" macro="[1]!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189" r:id="rId167" name="Button 165">
              <controlPr locked="0" defaultSize="0" print="0" autoFill="0" autoPict="0" macro="[1]!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190" r:id="rId168" name="Button 166">
              <controlPr locked="0" defaultSize="0" print="0" autoFill="0" autoPict="0" macro="[1]!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191" r:id="rId169" name="Button 167">
              <controlPr locked="0" defaultSize="0" print="0" autoFill="0" autoPict="0" macro="[1]!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192" r:id="rId170" name="Button 168">
              <controlPr locked="0" defaultSize="0" print="0" autoFill="0" autoPict="0" macro="[1]!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193" r:id="rId171" name="Button 169">
              <controlPr locked="0" defaultSize="0" print="0" autoFill="0" autoPict="0" macro="[1]!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194" r:id="rId172" name="Button 170">
              <controlPr locked="0" defaultSize="0" print="0" autoFill="0" autoPict="0" macro="[1]!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195" r:id="rId173" name="Button 171">
              <controlPr locked="0" defaultSize="0" print="0" autoFill="0" autoPict="0" macro="[1]!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196" r:id="rId174" name="Button 172">
              <controlPr locked="0" defaultSize="0" print="0" autoFill="0" autoPict="0" macro="[1]!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197" r:id="rId175" name="Button 173">
              <controlPr locked="0" defaultSize="0" print="0" autoFill="0" autoPict="0" macro="[1]!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198" r:id="rId176" name="Button 174">
              <controlPr locked="0" defaultSize="0" print="0" autoFill="0" autoPict="0" macro="[1]!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199" r:id="rId177" name="Button 175">
              <controlPr locked="0" defaultSize="0" print="0" autoFill="0" autoPict="0" macro="[1]!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00" r:id="rId178" name="Button 176">
              <controlPr locked="0" defaultSize="0" print="0" autoFill="0" autoPict="0" macro="[1]!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01" r:id="rId179" name="Button 177">
              <controlPr locked="0" defaultSize="0" print="0" autoFill="0" autoPict="0" macro="[1]!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02" r:id="rId180" name="Button 178">
              <controlPr locked="0" defaultSize="0" print="0" autoFill="0" autoPict="0" macro="[1]!Sheet1.InsertNewTabl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03" r:id="rId181" name="Button 179">
              <controlPr locked="0" defaultSize="0" print="0" autoFill="0" autoPict="0" macro="[1]!Sheet1.deleteProcedure">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04" r:id="rId182" name="Button 180">
              <controlPr locked="0" defaultSize="0" print="0" autoFill="0" autoPict="0" macro="[1]!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05" r:id="rId183" name="Button 181">
              <controlPr locked="0" defaultSize="0" print="0" autoFill="0" autoPict="0" macro="[1]!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06" r:id="rId184" name="Button 182">
              <controlPr locked="0" defaultSize="0" print="0" autoFill="0" autoPict="0" macro="[1]!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07" r:id="rId185" name="Button 183">
              <controlPr locked="0" defaultSize="0" print="0" autoFill="0" autoPict="0" macro="[1]!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08" r:id="rId186" name="Button 184">
              <controlPr locked="0" defaultSize="0" print="0" autoFill="0" autoPict="0" macro="[1]!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09" r:id="rId187" name="Button 185">
              <controlPr locked="0" defaultSize="0" print="0" autoFill="0" autoPict="0" macro="[1]!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10" r:id="rId188" name="Button 186">
              <controlPr locked="0" defaultSize="0" print="0" autoFill="0" autoPict="0" macro="[1]!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11" r:id="rId189" name="Button 187">
              <controlPr locked="0" defaultSize="0" print="0" autoFill="0" autoPict="0" macro="[1]!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12" r:id="rId190" name="Button 188">
              <controlPr locked="0" defaultSize="0" print="0" autoFill="0" autoPict="0" macro="[1]!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13" r:id="rId191" name="Button 189">
              <controlPr locked="0" defaultSize="0" print="0" autoFill="0" autoPict="0" macro="[1]!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14" r:id="rId192" name="Button 190">
              <controlPr locked="0" defaultSize="0" print="0" autoFill="0" autoPict="0" macro="[1]!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15" r:id="rId193" name="Button 191">
              <controlPr locked="0" defaultSize="0" print="0" autoFill="0" autoPict="0" macro="[1]!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16" r:id="rId194" name="Button 192">
              <controlPr locked="0" defaultSize="0" print="0" autoFill="0" autoPict="0" macro="[1]!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17" r:id="rId195" name="Button 193">
              <controlPr locked="0" defaultSize="0" print="0" autoFill="0" autoPict="0" macro="[1]!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18" r:id="rId196" name="Button 194">
              <controlPr locked="0" defaultSize="0" print="0" autoFill="0" autoPict="0" macro="[1]!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19" r:id="rId197" name="Button 195">
              <controlPr locked="0" defaultSize="0" print="0" autoFill="0" autoPict="0" macro="[1]!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20" r:id="rId198" name="Button 196">
              <controlPr locked="0" defaultSize="0" print="0" autoFill="0" autoPict="0" macro="[1]!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21" r:id="rId199" name="Button 197">
              <controlPr locked="0" defaultSize="0" print="0" autoFill="0" autoPict="0" macro="[1]!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22" r:id="rId200" name="Button 198">
              <controlPr locked="0" defaultSize="0" print="0" autoFill="0" autoPict="0" macro="[1]!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23" r:id="rId201" name="Button 199">
              <controlPr locked="0" defaultSize="0" print="0" autoFill="0" autoPict="0" macro="[1]!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24" r:id="rId202" name="Button 200">
              <controlPr locked="0" defaultSize="0" print="0" autoFill="0" autoPict="0" macro="[1]!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25" r:id="rId203" name="Button 201">
              <controlPr locked="0" defaultSize="0" print="0" autoFill="0" autoPict="0" macro="[1]!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26" r:id="rId204" name="Button 202">
              <controlPr locked="0" defaultSize="0" print="0" autoFill="0" autoPict="0" macro="[1]!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27" r:id="rId205" name="Button 203">
              <controlPr locked="0" defaultSize="0" print="0" autoFill="0" autoPict="0" macro="[1]!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28" r:id="rId206" name="Button 204">
              <controlPr locked="0" defaultSize="0" print="0" autoFill="0" autoPict="0" macro="[1]!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29" r:id="rId207" name="Button 205">
              <controlPr locked="0" defaultSize="0" print="0" autoFill="0" autoPict="0" macro="[1]!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30" r:id="rId208" name="Button 206">
              <controlPr locked="0" defaultSize="0" print="0" autoFill="0" autoPict="0" macro="[1]!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31" r:id="rId209" name="Button 207">
              <controlPr locked="0" defaultSize="0" print="0" autoFill="0" autoPict="0" macro="[1]!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32" r:id="rId210" name="Button 208">
              <controlPr locked="0" defaultSize="0" print="0" autoFill="0" autoPict="0" macro="[1]!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33" r:id="rId211" name="Button 209">
              <controlPr locked="0" defaultSize="0" print="0" autoFill="0" autoPict="0" macro="[1]!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34" r:id="rId212" name="Button 210">
              <controlPr locked="0" defaultSize="0" print="0" autoFill="0" autoPict="0" macro="[1]!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35" r:id="rId213" name="Button 211">
              <controlPr locked="0" defaultSize="0" print="0" autoFill="0" autoPict="0" macro="[1]!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36" r:id="rId214" name="Button 212">
              <controlPr locked="0" defaultSize="0" print="0" autoFill="0" autoPict="0" macro="[1]!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37" r:id="rId215" name="Button 213">
              <controlPr locked="0" defaultSize="0" print="0" autoFill="0" autoPict="0" macro="[1]!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38" r:id="rId216" name="Button 214">
              <controlPr locked="0" defaultSize="0" print="0" autoFill="0" autoPict="0" macro="[1]!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39" r:id="rId217" name="Button 215">
              <controlPr locked="0" defaultSize="0" print="0" autoFill="0" autoPict="0" macro="[1]!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40" r:id="rId218" name="Button 216">
              <controlPr locked="0" defaultSize="0" print="0" autoFill="0" autoPict="0" macro="[1]!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41" r:id="rId219" name="Button 217">
              <controlPr locked="0" defaultSize="0" print="0" autoFill="0" autoPict="0" macro="[1]!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42" r:id="rId220" name="Button 218">
              <controlPr locked="0" defaultSize="0" print="0" autoFill="0" autoPict="0" macro="[1]!Sheet1.InsertNewTabl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43" r:id="rId221" name="Button 219">
              <controlPr locked="0" defaultSize="0" print="0" autoFill="0" autoPict="0" macro="[1]!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44" r:id="rId222" name="Button 220">
              <controlPr locked="0" defaultSize="0" print="0" autoFill="0" autoPict="0" macro="[1]!Sheet1.deleteProcedure">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45" r:id="rId223" name="Button 221">
              <controlPr locked="0" defaultSize="0" print="0" autoFill="0" autoPict="0" macro="[1]!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46" r:id="rId224" name="Button 222">
              <controlPr locked="0" defaultSize="0" print="0" autoFill="0" autoPict="0" macro="[1]!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47" r:id="rId225" name="Button 223">
              <controlPr locked="0" defaultSize="0" print="0" autoFill="0" autoPict="0" macro="[1]!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48" r:id="rId226" name="Button 224">
              <controlPr locked="0" defaultSize="0" print="0" autoFill="0" autoPict="0" macro="[1]!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49" r:id="rId227" name="Button 225">
              <controlPr locked="0" defaultSize="0" print="0" autoFill="0" autoPict="0" macro="[1]!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50" r:id="rId228" name="Button 226">
              <controlPr locked="0" defaultSize="0" print="0" autoFill="0" autoPict="0" macro="[1]!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51" r:id="rId229" name="Button 227">
              <controlPr locked="0" defaultSize="0" print="0" autoFill="0" autoPict="0" macro="[1]!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52" r:id="rId230" name="Button 228">
              <controlPr locked="0" defaultSize="0" print="0" autoFill="0" autoPict="0" macro="[1]!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53" r:id="rId231" name="Button 229">
              <controlPr locked="0" defaultSize="0" print="0" autoFill="0" autoPict="0" macro="[1]!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54" r:id="rId232" name="Button 230">
              <controlPr locked="0" defaultSize="0" print="0" autoFill="0" autoPict="0" macro="[1]!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55" r:id="rId233" name="Button 231">
              <controlPr locked="0" defaultSize="0" print="0" autoFill="0" autoPict="0" macro="[1]!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56" r:id="rId234" name="Button 232">
              <controlPr locked="0" defaultSize="0" print="0" autoFill="0" autoPict="0" macro="[1]!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57" r:id="rId235" name="Button 233">
              <controlPr locked="0" defaultSize="0" print="0" autoFill="0" autoPict="0" macro="[1]!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58" r:id="rId236" name="Button 234">
              <controlPr locked="0" defaultSize="0" print="0" autoFill="0" autoPict="0" macro="[1]!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59" r:id="rId237" name="Button 235">
              <controlPr locked="0" defaultSize="0" print="0" autoFill="0" autoPict="0" macro="[1]!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60" r:id="rId238" name="Button 236">
              <controlPr locked="0" defaultSize="0" print="0" autoFill="0" autoPict="0" macro="[1]!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61" r:id="rId239" name="Button 237">
              <controlPr locked="0" defaultSize="0" print="0" autoFill="0" autoPict="0" macro="[1]!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62" r:id="rId240" name="Button 238">
              <controlPr locked="0" defaultSize="0" print="0" autoFill="0" autoPict="0" macro="[1]!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63" r:id="rId241" name="Button 239">
              <controlPr locked="0" defaultSize="0" print="0" autoFill="0" autoPict="0" macro="[1]!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64" r:id="rId242" name="Button 240">
              <controlPr locked="0" defaultSize="0" print="0" autoFill="0" autoPict="0" macro="[1]!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65" r:id="rId243" name="Button 241">
              <controlPr locked="0" defaultSize="0" print="0" autoFill="0" autoPict="0" macro="[1]!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66" r:id="rId244" name="Button 242">
              <controlPr locked="0" defaultSize="0" print="0" autoFill="0" autoPict="0" macro="[1]!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67" r:id="rId245" name="Button 243">
              <controlPr locked="0" defaultSize="0" print="0" autoFill="0" autoPict="0" macro="[1]!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68" r:id="rId246" name="Button 244">
              <controlPr locked="0" defaultSize="0" print="0" autoFill="0" autoPict="0" macro="[1]!Sheet1.InsertNewTabl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69" r:id="rId247" name="Button 245">
              <controlPr locked="0" defaultSize="0" print="0" autoFill="0" autoPict="0" macro="[1]!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70" r:id="rId248" name="Button 246">
              <controlPr locked="0" defaultSize="0" print="0" autoFill="0" autoPict="0" macro="[1]!Sheet1.deleteProcedure">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71" r:id="rId249" name="Button 247">
              <controlPr locked="0" defaultSize="0" print="0" autoFill="0" autoPict="0" macro="[1]!Sheet1.InsertNewTabl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72" r:id="rId250" name="Button 248">
              <controlPr locked="0" defaultSize="0" print="0" autoFill="0" autoPict="0" macro="[1]!Sheet1.deleteProcedure">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73" r:id="rId251" name="Button 249">
              <controlPr locked="0" defaultSize="0" print="0" autoFill="0" autoPict="0" macro="[1]!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74" r:id="rId252" name="Button 250">
              <controlPr locked="0" defaultSize="0" print="0" autoFill="0" autoPict="0" macro="[1]!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75" r:id="rId253" name="Button 251">
              <controlPr locked="0" defaultSize="0" print="0" autoFill="0" autoPict="0" macro="[1]!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76" r:id="rId254" name="Button 252">
              <controlPr locked="0" defaultSize="0" print="0" autoFill="0" autoPict="0" macro="[1]!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77" r:id="rId255" name="Button 253">
              <controlPr locked="0" defaultSize="0" print="0" autoFill="0" autoPict="0" macro="[1]!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78" r:id="rId256" name="Button 254">
              <controlPr locked="0" defaultSize="0" print="0" autoFill="0" autoPict="0" macro="[1]!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79" r:id="rId257" name="Button 255">
              <controlPr locked="0" defaultSize="0" print="0" autoFill="0" autoPict="0" macro="[1]!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80" r:id="rId258" name="Button 256">
              <controlPr locked="0" defaultSize="0" print="0" autoFill="0" autoPict="0" macro="[1]!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281" r:id="rId259" name="Button 257">
              <controlPr locked="0" defaultSize="0" print="0" autoFill="0" autoPict="0" macro="[1]!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82" r:id="rId260" name="Button 258">
              <controlPr locked="0" defaultSize="0" print="0" autoFill="0" autoPict="0" macro="[1]!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83" r:id="rId261" name="Button 259">
              <controlPr locked="0" defaultSize="0" print="0" autoFill="0" autoPict="0" macro="[1]!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84" r:id="rId262" name="Button 260">
              <controlPr locked="0" defaultSize="0" print="0" autoFill="0" autoPict="0" macro="[1]!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85" r:id="rId263" name="Button 261">
              <controlPr locked="0" defaultSize="0" print="0" autoFill="0" autoPict="0" macro="[1]!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86" r:id="rId264" name="Button 262">
              <controlPr locked="0" defaultSize="0" print="0" autoFill="0" autoPict="0" macro="[1]!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87" r:id="rId265" name="Button 263">
              <controlPr locked="0" defaultSize="0" print="0" autoFill="0" autoPict="0" macro="[1]!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88" r:id="rId266" name="Button 264">
              <controlPr locked="0" defaultSize="0" print="0" autoFill="0" autoPict="0" macro="[1]!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289" r:id="rId267" name="Button 265">
              <controlPr locked="0" defaultSize="0" print="0" autoFill="0" autoPict="0" macro="[1]!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0" r:id="rId268" name="Button 266">
              <controlPr locked="0" defaultSize="0" print="0" autoFill="0" autoPict="0" macro="[1]!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1" r:id="rId269" name="Button 267">
              <controlPr locked="0" defaultSize="0" print="0" autoFill="0" autoPict="0" macro="[1]!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92" r:id="rId270" name="Button 268">
              <controlPr locked="0" defaultSize="0" print="0" autoFill="0" autoPict="0" macro="[1]!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93" r:id="rId271" name="Button 269">
              <controlPr locked="0" defaultSize="0" print="0" autoFill="0" autoPict="0" macro="[1]!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4" r:id="rId272" name="Button 270">
              <controlPr locked="0" defaultSize="0" print="0" autoFill="0" autoPict="0" macro="[1]!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95" r:id="rId273" name="Button 271">
              <controlPr locked="0" defaultSize="0" print="0" autoFill="0" autoPict="0" macro="[1]!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96" r:id="rId274" name="Button 272">
              <controlPr locked="0" defaultSize="0" print="0" autoFill="0" autoPict="0" macro="[1]!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97" r:id="rId275" name="Button 273">
              <controlPr locked="0" defaultSize="0" print="0" autoFill="0" autoPict="0" macro="[1]!Sheet1.InsertNewTabl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8" r:id="rId276" name="Button 274">
              <controlPr locked="0" defaultSize="0" print="0" autoFill="0" autoPict="0" macro="[1]!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299" r:id="rId277" name="Button 275">
              <controlPr locked="0" defaultSize="0" print="0" autoFill="0" autoPict="0" macro="[1]!Sheet1.deleteProcedure">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0" r:id="rId278" name="Button 276">
              <controlPr locked="0" defaultSize="0" print="0" autoFill="0" autoPict="0" macro="[1]!Sheet1.InsertNewTabl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1" r:id="rId279" name="Button 277">
              <controlPr locked="0" defaultSize="0" print="0" autoFill="0" autoPict="0" macro="[1]!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2" r:id="rId280" name="Button 278">
              <controlPr locked="0" defaultSize="0" print="0" autoFill="0" autoPict="0" macro="[1]!Sheet1.deleteProcedure">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3" r:id="rId281" name="Button 279">
              <controlPr locked="0" defaultSize="0" print="0" autoFill="0" autoPict="0" macro="[1]!Sheet1.InsertNewTabl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4" r:id="rId282" name="Button 280">
              <controlPr locked="0" defaultSize="0" print="0" autoFill="0" autoPict="0" macro="[1]!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05" r:id="rId283" name="Button 281">
              <controlPr locked="0" defaultSize="0" print="0" autoFill="0" autoPict="0" macro="[1]!Sheet1.deleteProcedure">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6" r:id="rId284" name="Button 282">
              <controlPr locked="0" defaultSize="0" print="0" autoFill="0" autoPict="0" macro="[1]!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07" r:id="rId285" name="Button 283">
              <controlPr locked="0" defaultSize="0" print="0" autoFill="0" autoPict="0" macro="[1]!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8" r:id="rId286" name="Button 284">
              <controlPr locked="0" defaultSize="0" print="0" autoFill="0" autoPict="0" macro="[1]!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09" r:id="rId287" name="Button 285">
              <controlPr locked="0" defaultSize="0" print="0" autoFill="0" autoPict="0" macro="[1]!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0" r:id="rId288" name="Button 286">
              <controlPr locked="0" defaultSize="0" print="0" autoFill="0" autoPict="0" macro="[1]!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11" r:id="rId289" name="Button 287">
              <controlPr locked="0" defaultSize="0" print="0" autoFill="0" autoPict="0" macro="[1]!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12" r:id="rId290" name="Button 288">
              <controlPr locked="0" defaultSize="0" print="0" autoFill="0" autoPict="0" macro="[1]!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3" r:id="rId291" name="Button 289">
              <controlPr locked="0" defaultSize="0" print="0" autoFill="0" autoPict="0" macro="[1]!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4" r:id="rId292" name="Button 290">
              <controlPr locked="0" defaultSize="0" print="0" autoFill="0" autoPict="0" macro="[1]!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5" r:id="rId293" name="Button 291">
              <controlPr locked="0" defaultSize="0" print="0" autoFill="0" autoPict="0" macro="[1]!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6" r:id="rId294" name="Button 292">
              <controlPr locked="0" defaultSize="0" print="0" autoFill="0" autoPict="0" macro="[1]!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7" r:id="rId295" name="Button 293">
              <controlPr locked="0" defaultSize="0" print="0" autoFill="0" autoPict="0" macro="[1]!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8" r:id="rId296" name="Button 294">
              <controlPr locked="0" defaultSize="0" print="0" autoFill="0" autoPict="0" macro="[1]!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19" r:id="rId297" name="Button 295">
              <controlPr locked="0" defaultSize="0" print="0" autoFill="0" autoPict="0" macro="[1]!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20" r:id="rId298" name="Button 296">
              <controlPr locked="0" defaultSize="0" print="0" autoFill="0" autoPict="0" macro="[1]!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21" r:id="rId299" name="Button 297">
              <controlPr locked="0" defaultSize="0" print="0" autoFill="0" autoPict="0" macro="[1]!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22" r:id="rId300" name="Button 298">
              <controlPr locked="0" defaultSize="0" print="0" autoFill="0" autoPict="0" macro="[1]!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23" r:id="rId301" name="Button 299">
              <controlPr locked="0" defaultSize="0" print="0" autoFill="0" autoPict="0" macro="[1]!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4" r:id="rId302" name="Button 300">
              <controlPr locked="0" defaultSize="0" print="0" autoFill="0" autoPict="0" macro="[1]!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5" r:id="rId303" name="Button 301">
              <controlPr locked="0" defaultSize="0" print="0" autoFill="0" autoPict="0" macro="[1]!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6" r:id="rId304" name="Button 302">
              <controlPr locked="0" defaultSize="0" print="0" autoFill="0" autoPict="0" macro="[1]!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27" r:id="rId305" name="Button 303">
              <controlPr locked="0" defaultSize="0" print="0" autoFill="0" autoPict="0" macro="[1]!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28" r:id="rId306" name="Button 304">
              <controlPr locked="0" defaultSize="0" print="0" autoFill="0" autoPict="0" macro="[1]!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29" r:id="rId307" name="Button 305">
              <controlPr locked="0" defaultSize="0" print="0" autoFill="0" autoPict="0" macro="[1]!Sheet1.InsertNewTabl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30" r:id="rId308" name="Button 306">
              <controlPr locked="0" defaultSize="0" print="0" autoFill="0" autoPict="0" macro="[1]!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31" r:id="rId309" name="Button 307">
              <controlPr locked="0" defaultSize="0" print="0" autoFill="0" autoPict="0" macro="[1]!Sheet1.deleteProcedure">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32" r:id="rId310" name="Button 308">
              <controlPr locked="0" defaultSize="0" print="0" autoFill="0" autoPict="0" macro="[1]!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33" r:id="rId311" name="Button 309">
              <controlPr locked="0" defaultSize="0" print="0" autoFill="0" autoPict="0" macro="[1]!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34" r:id="rId312" name="Button 310">
              <controlPr locked="0" defaultSize="0" print="0" autoFill="0" autoPict="0" macro="[1]!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35" r:id="rId313" name="Button 311">
              <controlPr locked="0" defaultSize="0" print="0" autoFill="0" autoPict="0" macro="[1]!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36" r:id="rId314" name="Button 312">
              <controlPr locked="0" defaultSize="0" print="0" autoFill="0" autoPict="0" macro="[1]!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37" r:id="rId315" name="Button 313">
              <controlPr locked="0" defaultSize="0" print="0" autoFill="0" autoPict="0" macro="[1]!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38" r:id="rId316" name="Button 314">
              <controlPr locked="0" defaultSize="0" print="0" autoFill="0" autoPict="0" macro="[1]!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39" r:id="rId317" name="Button 315">
              <controlPr locked="0" defaultSize="0" print="0" autoFill="0" autoPict="0" macro="[1]!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40" r:id="rId318" name="Button 316">
              <controlPr locked="0" defaultSize="0" print="0" autoFill="0" autoPict="0" macro="[1]!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41" r:id="rId319" name="Button 317">
              <controlPr locked="0" defaultSize="0" print="0" autoFill="0" autoPict="0" macro="[1]!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42" r:id="rId320" name="Button 318">
              <controlPr locked="0" defaultSize="0" print="0" autoFill="0" autoPict="0" macro="[1]!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43" r:id="rId321" name="Button 319">
              <controlPr locked="0" defaultSize="0" print="0" autoFill="0" autoPict="0" macro="[1]!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44" r:id="rId322" name="Button 320">
              <controlPr locked="0" defaultSize="0" print="0" autoFill="0" autoPict="0" macro="[1]!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45" r:id="rId323" name="Button 321">
              <controlPr locked="0" defaultSize="0" print="0" autoFill="0" autoPict="0" macro="[1]!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46" r:id="rId324" name="Button 322">
              <controlPr locked="0" defaultSize="0" print="0" autoFill="0" autoPict="0" macro="[1]!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47" r:id="rId325" name="Button 323">
              <controlPr locked="0" defaultSize="0" print="0" autoFill="0" autoPict="0" macro="[1]!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48" r:id="rId326" name="Button 324">
              <controlPr locked="0" defaultSize="0" print="0" autoFill="0" autoPict="0" macro="[1]!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49" r:id="rId327" name="Button 325">
              <controlPr locked="0" defaultSize="0" print="0" autoFill="0" autoPict="0" macro="[1]!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50" r:id="rId328" name="Button 326">
              <controlPr locked="0" defaultSize="0" print="0" autoFill="0" autoPict="0" macro="[1]!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51" r:id="rId329" name="Button 327">
              <controlPr locked="0" defaultSize="0" print="0" autoFill="0" autoPict="0" macro="[1]!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52" r:id="rId330" name="Button 328">
              <controlPr locked="0" defaultSize="0" print="0" autoFill="0" autoPict="0" macro="[1]!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53" r:id="rId331" name="Button 329">
              <controlPr locked="0" defaultSize="0" print="0" autoFill="0" autoPict="0" macro="[1]!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54" r:id="rId332" name="Button 330">
              <controlPr locked="0" defaultSize="0" print="0" autoFill="0" autoPict="0" macro="[1]!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55" r:id="rId333" name="Button 331">
              <controlPr locked="0" defaultSize="0" print="0" autoFill="0" autoPict="0" macro="[1]!Sheet1.InsertNewTabl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56" r:id="rId334" name="Button 332">
              <controlPr locked="0" defaultSize="0" print="0" autoFill="0" autoPict="0" macro="[1]!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57" r:id="rId335" name="Button 333">
              <controlPr locked="0" defaultSize="0" print="0" autoFill="0" autoPict="0" macro="[1]!Sheet1.deleteProcedure">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58" r:id="rId336" name="Button 334">
              <controlPr locked="0" defaultSize="0" print="0" autoFill="0" autoPict="0" macro="[1]!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59" r:id="rId337" name="Button 335">
              <controlPr locked="0" defaultSize="0" print="0" autoFill="0" autoPict="0" macro="[1]!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60" r:id="rId338" name="Button 336">
              <controlPr locked="0" defaultSize="0" print="0" autoFill="0" autoPict="0" macro="[1]!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61" r:id="rId339" name="Button 337">
              <controlPr locked="0" defaultSize="0" print="0" autoFill="0" autoPict="0" macro="[1]!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62" r:id="rId340" name="Button 338">
              <controlPr locked="0" defaultSize="0" print="0" autoFill="0" autoPict="0" macro="[1]!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63" r:id="rId341" name="Button 339">
              <controlPr locked="0" defaultSize="0" print="0" autoFill="0" autoPict="0" macro="[1]!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64" r:id="rId342" name="Button 340">
              <controlPr locked="0" defaultSize="0" print="0" autoFill="0" autoPict="0" macro="[1]!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65" r:id="rId343" name="Button 341">
              <controlPr locked="0" defaultSize="0" print="0" autoFill="0" autoPict="0" macro="[1]!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66" r:id="rId344" name="Button 342">
              <controlPr locked="0" defaultSize="0" print="0" autoFill="0" autoPict="0" macro="[1]!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67" r:id="rId345" name="Button 343">
              <controlPr locked="0" defaultSize="0" print="0" autoFill="0" autoPict="0" macro="[1]!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68" r:id="rId346" name="Button 344">
              <controlPr locked="0" defaultSize="0" print="0" autoFill="0" autoPict="0" macro="[1]!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69" r:id="rId347" name="Button 345">
              <controlPr locked="0" defaultSize="0" print="0" autoFill="0" autoPict="0" macro="[1]!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70" r:id="rId348" name="Button 346">
              <controlPr locked="0" defaultSize="0" print="0" autoFill="0" autoPict="0" macro="[1]!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71" r:id="rId349" name="Button 347">
              <controlPr locked="0" defaultSize="0" print="0" autoFill="0" autoPict="0" macro="[1]!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72" r:id="rId350" name="Button 348">
              <controlPr locked="0" defaultSize="0" print="0" autoFill="0" autoPict="0" macro="[1]!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73" r:id="rId351" name="Button 349">
              <controlPr locked="0" defaultSize="0" print="0" autoFill="0" autoPict="0" macro="[1]!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74" r:id="rId352" name="Button 350">
              <controlPr locked="0" defaultSize="0" print="0" autoFill="0" autoPict="0" macro="[1]!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75" r:id="rId353" name="Button 351">
              <controlPr locked="0" defaultSize="0" print="0" autoFill="0" autoPict="0" macro="[1]!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76" r:id="rId354" name="Button 352">
              <controlPr locked="0" defaultSize="0" print="0" autoFill="0" autoPict="0" macro="[1]!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77" r:id="rId355" name="Button 353">
              <controlPr locked="0" defaultSize="0" print="0" autoFill="0" autoPict="0" macro="[1]!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78" r:id="rId356" name="Button 354">
              <controlPr locked="0" defaultSize="0" print="0" autoFill="0" autoPict="0" macro="[1]!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79" r:id="rId357" name="Button 355">
              <controlPr locked="0" defaultSize="0" print="0" autoFill="0" autoPict="0" macro="[1]!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80" r:id="rId358" name="Button 356">
              <controlPr locked="0" defaultSize="0" print="0" autoFill="0" autoPict="0" macro="[1]!Sheet1.InsertNewTabl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81" r:id="rId359" name="Button 357">
              <controlPr locked="0" defaultSize="0" print="0" autoFill="0" autoPict="0" macro="[1]!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82" r:id="rId360" name="Button 358">
              <controlPr locked="0" defaultSize="0" print="0" autoFill="0" autoPict="0" macro="[1]!Sheet1.deleteProcedure">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83" r:id="rId361" name="Button 359">
              <controlPr locked="0" defaultSize="0" print="0" autoFill="0" autoPict="0" macro="[1]!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84" r:id="rId362" name="Button 360">
              <controlPr locked="0" defaultSize="0" print="0" autoFill="0" autoPict="0" macro="[1]!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85" r:id="rId363" name="Button 361">
              <controlPr locked="0" defaultSize="0" print="0" autoFill="0" autoPict="0" macro="[1]!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86" r:id="rId364" name="Button 362">
              <controlPr locked="0" defaultSize="0" print="0" autoFill="0" autoPict="0" macro="[1]!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87" r:id="rId365" name="Button 363">
              <controlPr locked="0" defaultSize="0" print="0" autoFill="0" autoPict="0" macro="[1]!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88" r:id="rId366" name="Button 364">
              <controlPr locked="0" defaultSize="0" print="0" autoFill="0" autoPict="0" macro="[1]!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89" r:id="rId367" name="Button 365">
              <controlPr locked="0" defaultSize="0" print="0" autoFill="0" autoPict="0" macro="[1]!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90" r:id="rId368" name="Button 366">
              <controlPr locked="0" defaultSize="0" print="0" autoFill="0" autoPict="0" macro="[1]!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91" r:id="rId369" name="Button 367">
              <controlPr locked="0" defaultSize="0" print="0" autoFill="0" autoPict="0" macro="[1]!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92" r:id="rId370" name="Button 368">
              <controlPr locked="0" defaultSize="0" print="0" autoFill="0" autoPict="0" macro="[1]!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93" r:id="rId371" name="Button 369">
              <controlPr locked="0" defaultSize="0" print="0" autoFill="0" autoPict="0" macro="[1]!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94" r:id="rId372" name="Button 370">
              <controlPr locked="0" defaultSize="0" print="0" autoFill="0" autoPict="0" macro="[1]!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95" r:id="rId373" name="Button 371">
              <controlPr locked="0" defaultSize="0" print="0" autoFill="0" autoPict="0" macro="[1]!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96" r:id="rId374" name="Button 372">
              <controlPr locked="0" defaultSize="0" print="0" autoFill="0" autoPict="0" macro="[1]!Sheet1.InsertNewTabl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97" r:id="rId375" name="Button 373">
              <controlPr locked="0" defaultSize="0" print="0" autoFill="0" autoPict="0" macro="[1]!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98" r:id="rId376" name="Button 374">
              <controlPr locked="0" defaultSize="0" print="0" autoFill="0" autoPict="0" macro="[1]!Sheet1.deleteProcedure">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99" r:id="rId377" name="Button 375">
              <controlPr locked="0" defaultSize="0" print="0" autoFill="0" autoPict="0" macro="[1]!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400" r:id="rId378" name="Button 376">
              <controlPr locked="0" defaultSize="0" print="0" autoFill="0" autoPict="0" macro="[1]!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401" r:id="rId379" name="Button 377">
              <controlPr locked="0" defaultSize="0" print="0" autoFill="0" autoPict="0" macro="[1]!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402" r:id="rId380" name="Button 378">
              <controlPr locked="0" defaultSize="0" print="0" autoFill="0" autoPict="0" macro="[1]!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403" r:id="rId381" name="Button 379">
              <controlPr locked="0" defaultSize="0" print="0" autoFill="0" autoPict="0" macro="[1]!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404" r:id="rId382" name="Button 380">
              <controlPr locked="0" defaultSize="0" print="0" autoFill="0" autoPict="0" macro="[1]!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405" r:id="rId383" name="Button 381">
              <controlPr locked="0" defaultSize="0" print="0" autoFill="0" autoPict="0" macro="[1]!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406" r:id="rId384" name="Button 382">
              <controlPr locked="0" defaultSize="0" print="0" autoFill="0" autoPict="0" macro="[1]!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407" r:id="rId385" name="Button 383">
              <controlPr locked="0" defaultSize="0" print="0" autoFill="0" autoPict="0" macro="[1]!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408" r:id="rId386" name="Button 384">
              <controlPr locked="0" defaultSize="0" print="0" autoFill="0" autoPict="0" macro="[1]!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409" r:id="rId387" name="Button 385">
              <controlPr locked="0" defaultSize="0" print="0" autoFill="0" autoPict="0" macro="[1]!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410" r:id="rId388" name="Button 386">
              <controlPr locked="0" defaultSize="0" print="0" autoFill="0" autoPict="0" macro="[1]!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411" r:id="rId389" name="Button 387">
              <controlPr locked="0" defaultSize="0" print="0" autoFill="0" autoPict="0" macro="[1]!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412" r:id="rId390" name="Button 388">
              <controlPr locked="0" defaultSize="0" print="0" autoFill="0" autoPict="0" macro="[1]!Sheet1.InsertNewTabl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413" r:id="rId391" name="Button 389">
              <controlPr locked="0" defaultSize="0" print="0" autoFill="0" autoPict="0" macro="[1]!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414" r:id="rId392" name="Button 390">
              <controlPr locked="0" defaultSize="0" print="0" autoFill="0" autoPict="0" macro="[1]!Sheet1.deleteProcedure">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415" r:id="rId393" name="Button 391">
              <controlPr locked="0" defaultSize="0" print="0" autoFill="0" autoPict="0" macro="[1]!Sheet1.InsertNewTabl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416" r:id="rId394" name="Button 392">
              <controlPr locked="0" defaultSize="0" print="0" autoFill="0" autoPict="0" macro="[1]!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417" r:id="rId395" name="Button 393">
              <controlPr locked="0" defaultSize="0" print="0" autoFill="0" autoPict="0" macro="[1]!Sheet1.deleteProcedure">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418" r:id="rId396" name="Button 394">
              <controlPr locked="0" defaultSize="0" print="0" autoFill="0" autoPict="0" macro="[1]!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419" r:id="rId397" name="Button 395">
              <controlPr locked="0" defaultSize="0" print="0" autoFill="0" autoPict="0" macro="[1]!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420" r:id="rId398" name="Button 396">
              <controlPr locked="0" defaultSize="0" print="0" autoFill="0" autoPict="0" macro="[1]!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421" r:id="rId399" name="Button 397">
              <controlPr locked="0" defaultSize="0" print="0" autoFill="0" autoPict="0" macro="[1]!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422" r:id="rId400" name="Button 398">
              <controlPr locked="0" defaultSize="0" print="0" autoFill="0" autoPict="0" macro="[1]!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423" r:id="rId401" name="Button 399">
              <controlPr locked="0" defaultSize="0" print="0" autoFill="0" autoPict="0" macro="[1]!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424" r:id="rId402" name="Button 400">
              <controlPr locked="0" defaultSize="0" print="0" autoFill="0" autoPict="0" macro="[1]!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425" r:id="rId403" name="Button 401">
              <controlPr locked="0" defaultSize="0" print="0" autoFill="0" autoPict="0" macro="[1]!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426" r:id="rId404" name="Button 402">
              <controlPr locked="0" defaultSize="0" print="0" autoFill="0" autoPict="0" macro="[1]!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427" r:id="rId405" name="Button 403">
              <controlPr locked="0" defaultSize="0" print="0" autoFill="0" autoPict="0" macro="[1]!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428" r:id="rId406" name="Button 404">
              <controlPr locked="0" defaultSize="0" print="0" autoFill="0" autoPict="0" macro="[1]!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429" r:id="rId407" name="Button 405">
              <controlPr locked="0" defaultSize="0" print="0" autoFill="0" autoPict="0" macro="[1]!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430" r:id="rId408" name="Button 406">
              <controlPr locked="0" defaultSize="0" print="0" autoFill="0" autoPict="0" macro="[1]!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431" r:id="rId409" name="Button 407">
              <controlPr locked="0" defaultSize="0" print="0" autoFill="0" autoPict="0" macro="[1]!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432" r:id="rId410" name="Button 408">
              <controlPr locked="0" defaultSize="0" print="0" autoFill="0" autoPict="0" macro="[1]!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433" r:id="rId411" name="Button 409">
              <controlPr locked="0" defaultSize="0" print="0" autoFill="0" autoPict="0" macro="[1]!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434" r:id="rId412" name="Button 410">
              <controlPr locked="0" defaultSize="0" print="0" autoFill="0" autoPict="0" macro="[1]!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435" r:id="rId413" name="Button 411">
              <controlPr locked="0" defaultSize="0" print="0" autoFill="0" autoPict="0" macro="[1]!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436" r:id="rId414" name="Button 412">
              <controlPr locked="0" defaultSize="0" print="0" autoFill="0" autoPict="0" macro="[1]!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437" r:id="rId415" name="Button 413">
              <controlPr locked="0" defaultSize="0" print="0" autoFill="0" autoPict="0" macro="[1]!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438" r:id="rId416" name="Button 414">
              <controlPr locked="0" defaultSize="0" print="0" autoFill="0" autoPict="0" macro="[1]!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439" r:id="rId417" name="Button 415">
              <controlPr locked="0" defaultSize="0" print="0" autoFill="0" autoPict="0" macro="[1]!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440" r:id="rId418" name="Button 416">
              <controlPr locked="0" defaultSize="0" print="0" autoFill="0" autoPict="0" macro="[1]!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441" r:id="rId419" name="Button 417">
              <controlPr locked="0" defaultSize="0" print="0" autoFill="0" autoPict="0" macro="[1]!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442" r:id="rId420" name="Button 418">
              <controlPr locked="0" defaultSize="0" print="0" autoFill="0" autoPict="0" macro="[1]!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443" r:id="rId421" name="Button 419">
              <controlPr locked="0" defaultSize="0" print="0" autoFill="0" autoPict="0" macro="[1]!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444" r:id="rId422" name="Button 420">
              <controlPr locked="0" defaultSize="0" print="0" autoFill="0" autoPict="0" macro="[1]!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445" r:id="rId423" name="Button 421">
              <controlPr locked="0" defaultSize="0" print="0" autoFill="0" autoPict="0" macro="[1]!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446" r:id="rId424" name="Button 422">
              <controlPr locked="0" defaultSize="0" print="0" autoFill="0" autoPict="0" macro="[1]!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447" r:id="rId425" name="Button 423">
              <controlPr locked="0" defaultSize="0" print="0" autoFill="0" autoPict="0" macro="[1]!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448" r:id="rId426" name="Button 424">
              <controlPr locked="0" defaultSize="0" print="0" autoFill="0" autoPict="0" macro="[1]!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449" r:id="rId427" name="Button 425">
              <controlPr locked="0" defaultSize="0" print="0" autoFill="0" autoPict="0" macro="[1]!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450" r:id="rId428" name="Button 426">
              <controlPr locked="0" defaultSize="0" print="0" autoFill="0" autoPict="0" macro="[1]!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451" r:id="rId429" name="Button 427">
              <controlPr locked="0" defaultSize="0" print="0" autoFill="0" autoPict="0" macro="[1]!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452" r:id="rId430" name="Button 428">
              <controlPr locked="0" defaultSize="0" print="0" autoFill="0" autoPict="0" macro="[1]!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453" r:id="rId431" name="Button 429">
              <controlPr locked="0" defaultSize="0" print="0" autoFill="0" autoPict="0" macro="[1]!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454" r:id="rId432" name="Button 430">
              <controlPr locked="0" defaultSize="0" print="0" autoFill="0" autoPict="0" macro="[1]!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455" r:id="rId433" name="Button 431">
              <controlPr locked="0" defaultSize="0" print="0" autoFill="0" autoPict="0" macro="[1]!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456" r:id="rId434" name="Button 432">
              <controlPr locked="0" defaultSize="0" print="0" autoFill="0" autoPict="0" macro="[1]!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457" r:id="rId435" name="Button 433">
              <controlPr locked="0" defaultSize="0" print="0" autoFill="0" autoPict="0" macro="[1]!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458" r:id="rId436" name="Button 434">
              <controlPr locked="0" defaultSize="0" print="0" autoFill="0" autoPict="0" macro="[1]!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459" r:id="rId437" name="Button 435">
              <controlPr locked="0" defaultSize="0" print="0" autoFill="0" autoPict="0" macro="[1]!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460" r:id="rId438" name="Button 436">
              <controlPr locked="0" defaultSize="0" print="0" autoFill="0" autoPict="0" macro="[1]!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461" r:id="rId439" name="Button 437">
              <controlPr locked="0" defaultSize="0" print="0" autoFill="0" autoPict="0" macro="[1]!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462" r:id="rId440" name="Button 438">
              <controlPr locked="0" defaultSize="0" print="0" autoFill="0" autoPict="0" macro="[1]!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463" r:id="rId441" name="Button 439">
              <controlPr locked="0" defaultSize="0" print="0" autoFill="0" autoPict="0" macro="[1]!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464" r:id="rId442" name="Button 440">
              <controlPr locked="0" defaultSize="0" print="0" autoFill="0" autoPict="0" macro="[1]!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465" r:id="rId443" name="Button 441">
              <controlPr locked="0" defaultSize="0" print="0" autoFill="0" autoPict="0" macro="[1]!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466" r:id="rId444" name="Button 442">
              <controlPr locked="0" defaultSize="0" print="0" autoFill="0" autoPict="0" macro="[1]!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467" r:id="rId445" name="Button 443">
              <controlPr locked="0" defaultSize="0" print="0" autoFill="0" autoPict="0" macro="[1]!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468" r:id="rId446" name="Button 444">
              <controlPr locked="0" defaultSize="0" print="0" autoFill="0" autoPict="0" macro="[1]!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469" r:id="rId447" name="Button 445">
              <controlPr locked="0" defaultSize="0" print="0" autoFill="0" autoPict="0" macro="[1]!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470" r:id="rId448" name="Button 446">
              <controlPr locked="0" defaultSize="0" print="0" autoFill="0" autoPict="0" macro="[1]!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471" r:id="rId449" name="Button 447">
              <controlPr locked="0" defaultSize="0" print="0" autoFill="0" autoPict="0" macro="[1]!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472" r:id="rId450" name="Button 448">
              <controlPr locked="0" defaultSize="0" print="0" autoFill="0" autoPict="0" macro="[1]!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473" r:id="rId451" name="Button 449">
              <controlPr locked="0" defaultSize="0" print="0" autoFill="0" autoPict="0" macro="[1]!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474" r:id="rId452" name="Button 450">
              <controlPr locked="0" defaultSize="0" print="0" autoFill="0" autoPict="0" macro="[1]!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475" r:id="rId453" name="Button 451">
              <controlPr locked="0" defaultSize="0" print="0" autoFill="0" autoPict="0" macro="[1]!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476" r:id="rId454" name="Button 452">
              <controlPr locked="0" defaultSize="0" print="0" autoFill="0" autoPict="0" macro="[1]!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477" r:id="rId455" name="Button 453">
              <controlPr locked="0" defaultSize="0" print="0" autoFill="0" autoPict="0" macro="[1]!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478" r:id="rId456" name="Button 454">
              <controlPr locked="0" defaultSize="0" print="0" autoFill="0" autoPict="0" macro="[1]!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479" r:id="rId457" name="Button 455">
              <controlPr locked="0" defaultSize="0" print="0" autoFill="0" autoPict="0" macro="[1]!Sheet1.InsertNewTabl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480" r:id="rId458" name="Button 456">
              <controlPr locked="0" defaultSize="0" print="0" autoFill="0" autoPict="0" macro="[1]!Sheet1.deleteProcedure">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481" r:id="rId459" name="Button 457">
              <controlPr locked="0" defaultSize="0" print="0" autoFill="0" autoPict="0" macro="[1]!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482" r:id="rId460" name="Button 458">
              <controlPr locked="0" defaultSize="0" print="0" autoFill="0" autoPict="0" macro="[1]!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483" r:id="rId461" name="Button 459">
              <controlPr locked="0" defaultSize="0" print="0" autoFill="0" autoPict="0" macro="[1]!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484" r:id="rId462" name="Button 460">
              <controlPr locked="0" defaultSize="0" print="0" autoFill="0" autoPict="0" macro="[1]!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485" r:id="rId463" name="Button 461">
              <controlPr locked="0" defaultSize="0" print="0" autoFill="0" autoPict="0" macro="[1]!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486" r:id="rId464" name="Button 462">
              <controlPr locked="0" defaultSize="0" print="0" autoFill="0" autoPict="0" macro="[1]!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487" r:id="rId465" name="Button 463">
              <controlPr locked="0" defaultSize="0" print="0" autoFill="0" autoPict="0" macro="[1]!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488" r:id="rId466" name="Button 464">
              <controlPr locked="0" defaultSize="0" print="0" autoFill="0" autoPict="0" macro="[1]!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489" r:id="rId467" name="Button 465">
              <controlPr locked="0" defaultSize="0" print="0" autoFill="0" autoPict="0" macro="[1]!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490" r:id="rId468" name="Button 466">
              <controlPr locked="0" defaultSize="0" print="0" autoFill="0" autoPict="0" macro="[1]!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491" r:id="rId469" name="Button 467">
              <controlPr locked="0" defaultSize="0" print="0" autoFill="0" autoPict="0" macro="[1]!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492" r:id="rId470" name="Button 468">
              <controlPr locked="0" defaultSize="0" print="0" autoFill="0" autoPict="0" macro="[1]!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493" r:id="rId471" name="Button 469">
              <controlPr locked="0" defaultSize="0" print="0" autoFill="0" autoPict="0" macro="[1]!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494" r:id="rId472" name="Button 470">
              <controlPr locked="0" defaultSize="0" print="0" autoFill="0" autoPict="0" macro="[1]!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495" r:id="rId473" name="Button 471">
              <controlPr locked="0" defaultSize="0" print="0" autoFill="0" autoPict="0" macro="[1]!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496" r:id="rId474" name="Button 472">
              <controlPr locked="0" defaultSize="0" print="0" autoFill="0" autoPict="0" macro="[1]!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497" r:id="rId475" name="Button 473">
              <controlPr locked="0" defaultSize="0" print="0" autoFill="0" autoPict="0" macro="[1]!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498" r:id="rId476" name="Button 474">
              <controlPr locked="0" defaultSize="0" print="0" autoFill="0" autoPict="0" macro="[1]!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499" r:id="rId477" name="Button 475">
              <controlPr locked="0" defaultSize="0" print="0" autoFill="0" autoPict="0" macro="[1]!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500" r:id="rId478" name="Button 476">
              <controlPr locked="0" defaultSize="0" print="0" autoFill="0" autoPict="0" macro="[1]!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501" r:id="rId479" name="Button 477">
              <controlPr locked="0" defaultSize="0" print="0" autoFill="0" autoPict="0" macro="[1]!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502" r:id="rId480" name="Button 478">
              <controlPr locked="0" defaultSize="0" print="0" autoFill="0" autoPict="0" macro="[1]!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503" r:id="rId481" name="Button 479">
              <controlPr locked="0" defaultSize="0" print="0" autoFill="0" autoPict="0" macro="[1]!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504" r:id="rId482" name="Button 480">
              <controlPr locked="0" defaultSize="0" print="0" autoFill="0" autoPict="0" macro="[1]!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505" r:id="rId483" name="Button 481">
              <controlPr locked="0" defaultSize="0" print="0" autoFill="0" autoPict="0" macro="[1]!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506" r:id="rId484" name="Button 482">
              <controlPr locked="0" defaultSize="0" print="0" autoFill="0" autoPict="0" macro="[1]!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507" r:id="rId485" name="Button 483">
              <controlPr locked="0" defaultSize="0" print="0" autoFill="0" autoPict="0" macro="[1]!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508" r:id="rId486" name="Button 484">
              <controlPr locked="0" defaultSize="0" print="0" autoFill="0" autoPict="0" macro="[1]!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509" r:id="rId487" name="Button 485">
              <controlPr locked="0" defaultSize="0" print="0" autoFill="0" autoPict="0" macro="[1]!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510" r:id="rId488" name="Button 486">
              <controlPr locked="0" defaultSize="0" print="0" autoFill="0" autoPict="0" macro="[1]!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511" r:id="rId489" name="Button 487">
              <controlPr locked="0" defaultSize="0" print="0" autoFill="0" autoPict="0" macro="[1]!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512" r:id="rId490" name="Button 488">
              <controlPr locked="0" defaultSize="0" print="0" autoFill="0" autoPict="0" macro="[1]!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513" r:id="rId491" name="Button 489">
              <controlPr locked="0" defaultSize="0" print="0" autoFill="0" autoPict="0" macro="[1]!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514" r:id="rId492" name="Button 490">
              <controlPr locked="0" defaultSize="0" print="0" autoFill="0" autoPict="0" macro="[1]!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515" r:id="rId493" name="Button 491">
              <controlPr locked="0" defaultSize="0" print="0" autoFill="0" autoPict="0" macro="[1]!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516" r:id="rId494" name="Button 492">
              <controlPr locked="0" defaultSize="0" print="0" autoFill="0" autoPict="0" macro="[1]!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517" r:id="rId495" name="Button 493">
              <controlPr locked="0" defaultSize="0" print="0" autoFill="0" autoPict="0" macro="[1]!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518" r:id="rId496" name="Button 494">
              <controlPr locked="0" defaultSize="0" print="0" autoFill="0" autoPict="0" macro="[1]!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519" r:id="rId497" name="Button 495">
              <controlPr locked="0" defaultSize="0" print="0" autoFill="0" autoPict="0" macro="[1]!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520" r:id="rId498" name="Button 496">
              <controlPr locked="0" defaultSize="0" print="0" autoFill="0" autoPict="0" macro="[1]!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521" r:id="rId499" name="Button 497">
              <controlPr locked="0" defaultSize="0" print="0" autoFill="0" autoPict="0" macro="[1]!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522" r:id="rId500" name="Button 498">
              <controlPr locked="0" defaultSize="0" print="0" autoFill="0" autoPict="0" macro="[1]!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523" r:id="rId501" name="Button 499">
              <controlPr locked="0" defaultSize="0" print="0" autoFill="0" autoPict="0" macro="[1]!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524" r:id="rId502" name="Button 500">
              <controlPr locked="0" defaultSize="0" print="0" autoFill="0" autoPict="0" macro="[1]!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525" r:id="rId503" name="Button 501">
              <controlPr locked="0" defaultSize="0" print="0" autoFill="0" autoPict="0" macro="[1]!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526" r:id="rId504" name="Button 502">
              <controlPr locked="0" defaultSize="0" print="0" autoFill="0" autoPict="0" macro="[1]!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527" r:id="rId505" name="Button 503">
              <controlPr locked="0" defaultSize="0" print="0" autoFill="0" autoPict="0" macro="[1]!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528" r:id="rId506" name="Button 504">
              <controlPr locked="0" defaultSize="0" print="0" autoFill="0" autoPict="0" macro="[1]!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529" r:id="rId507" name="Button 505">
              <controlPr locked="0" defaultSize="0" print="0" autoFill="0" autoPict="0" macro="[1]!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530" r:id="rId508" name="Button 506">
              <controlPr locked="0" defaultSize="0" print="0" autoFill="0" autoPict="0" macro="[1]!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531" r:id="rId509" name="Button 507">
              <controlPr locked="0" defaultSize="0" print="0" autoFill="0" autoPict="0" macro="[1]!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532" r:id="rId510" name="Button 508">
              <controlPr locked="0" defaultSize="0" print="0" autoFill="0" autoPict="0" macro="[1]!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533" r:id="rId511" name="Button 509">
              <controlPr locked="0" defaultSize="0" print="0" autoFill="0" autoPict="0" macro="[1]!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34" r:id="rId512" name="Button 510">
              <controlPr locked="0" defaultSize="0" print="0" autoFill="0" autoPict="0" macro="[1]!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535" r:id="rId513" name="Button 511">
              <controlPr locked="0" defaultSize="0" print="0" autoFill="0" autoPict="0" macro="[1]!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536" r:id="rId514" name="Button 512">
              <controlPr locked="0" defaultSize="0" print="0" autoFill="0" autoPict="0" macro="[1]!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537" r:id="rId515" name="Button 513">
              <controlPr locked="0" defaultSize="0" print="0" autoFill="0" autoPict="0" macro="[1]!Sheet1.InsertNewTabl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538" r:id="rId516" name="Button 514">
              <controlPr locked="0" defaultSize="0" print="0" autoFill="0" autoPict="0" macro="[1]!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539" r:id="rId517" name="Button 515">
              <controlPr locked="0" defaultSize="0" print="0" autoFill="0" autoPict="0" macro="[1]!Sheet1.deleteProcedure">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540" r:id="rId518" name="Button 516">
              <controlPr locked="0" defaultSize="0" print="0" autoFill="0" autoPict="0" macro="[1]!Sheet1.InsertNewTabl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541" r:id="rId519" name="Button 517">
              <controlPr locked="0" defaultSize="0" print="0" autoFill="0" autoPict="0" macro="[1]!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542" r:id="rId520" name="Button 518">
              <controlPr locked="0" defaultSize="0" print="0" autoFill="0" autoPict="0" macro="[1]!Sheet1.deleteProcedure">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543" r:id="rId521" name="Button 519">
              <controlPr locked="0" defaultSize="0" print="0" autoFill="0" autoPict="0" macro="[1]!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544" r:id="rId522" name="Button 520">
              <controlPr locked="0" defaultSize="0" print="0" autoFill="0" autoPict="0" macro="[1]!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545" r:id="rId523" name="Button 521">
              <controlPr locked="0" defaultSize="0" print="0" autoFill="0" autoPict="0" macro="[1]!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546" r:id="rId524" name="Button 522">
              <controlPr locked="0" defaultSize="0" print="0" autoFill="0" autoPict="0" macro="[1]!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547" r:id="rId525" name="Button 523">
              <controlPr locked="0" defaultSize="0" print="0" autoFill="0" autoPict="0" macro="[1]!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548" r:id="rId526" name="Button 524">
              <controlPr locked="0" defaultSize="0" print="0" autoFill="0" autoPict="0" macro="[1]!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549" r:id="rId527" name="Button 525">
              <controlPr locked="0" defaultSize="0" print="0" autoFill="0" autoPict="0" macro="[1]!Sheet1.InsertNewTabl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550" r:id="rId528" name="Button 526">
              <controlPr locked="0" defaultSize="0" print="0" autoFill="0" autoPict="0" macro="[1]!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551" r:id="rId529" name="Button 527">
              <controlPr locked="0" defaultSize="0" print="0" autoFill="0" autoPict="0" macro="[1]!Sheet1.deleteProcedure">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552" r:id="rId530" name="Button 528">
              <controlPr locked="0" defaultSize="0" print="0" autoFill="0" autoPict="0" macro="[1]!Sheet1.InsertNewTabl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553" r:id="rId531" name="Button 529">
              <controlPr locked="0" defaultSize="0" print="0" autoFill="0" autoPict="0" macro="[1]!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554" r:id="rId532" name="Button 530">
              <controlPr locked="0" defaultSize="0" print="0" autoFill="0" autoPict="0" macro="[1]!Sheet1.deleteProcedure">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555" r:id="rId533" name="Button 531">
              <controlPr locked="0" defaultSize="0" print="0" autoFill="0" autoPict="0" macro="[1]!Sheet1.InsertNewTabl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556" r:id="rId534" name="Button 532">
              <controlPr locked="0" defaultSize="0" print="0" autoFill="0" autoPict="0" macro="[1]!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557" r:id="rId535" name="Button 533">
              <controlPr locked="0" defaultSize="0" print="0" autoFill="0" autoPict="0" macro="[1]!Sheet1.deleteProcedure">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558" r:id="rId536" name="Button 534">
              <controlPr locked="0" defaultSize="0" print="0" autoFill="0" autoPict="0" macro="[1]!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559" r:id="rId537" name="Button 535">
              <controlPr locked="0" defaultSize="0" print="0" autoFill="0" autoPict="0" macro="[1]!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560" r:id="rId538" name="Button 536">
              <controlPr locked="0" defaultSize="0" print="0" autoFill="0" autoPict="0" macro="[1]!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561" r:id="rId539" name="Button 537">
              <controlPr locked="0" defaultSize="0" print="0" autoFill="0" autoPict="0" macro="[1]!Sheet1.InsertNewTabl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562" r:id="rId540" name="Button 538">
              <controlPr locked="0" defaultSize="0" print="0" autoFill="0" autoPict="0" macro="[1]!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563" r:id="rId541" name="Button 539">
              <controlPr locked="0" defaultSize="0" print="0" autoFill="0" autoPict="0" macro="[1]!Sheet1.deleteProcedure">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564" r:id="rId542" name="Button 540">
              <controlPr locked="0" defaultSize="0" print="0" autoFill="0" autoPict="0" macro="[1]!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565" r:id="rId543" name="Button 541">
              <controlPr locked="0" defaultSize="0" print="0" autoFill="0" autoPict="0" macro="[1]!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566" r:id="rId544" name="Button 542">
              <controlPr locked="0" defaultSize="0" print="0" autoFill="0" autoPict="0" macro="[1]!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567" r:id="rId545" name="Button 543">
              <controlPr locked="0" defaultSize="0" print="0" autoFill="0" autoPict="0" macro="[1]!Sheet1.InsertNewTabl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568" r:id="rId546" name="Button 544">
              <controlPr locked="0" defaultSize="0" print="0" autoFill="0" autoPict="0" macro="[1]!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569" r:id="rId547" name="Button 545">
              <controlPr locked="0" defaultSize="0" print="0" autoFill="0" autoPict="0" macro="[1]!Sheet1.deleteProcedure">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570" r:id="rId548" name="Button 546">
              <controlPr locked="0" defaultSize="0" print="0" autoFill="0" autoPict="0" macro="[1]!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571" r:id="rId549" name="Button 547">
              <controlPr locked="0" defaultSize="0" print="0" autoFill="0" autoPict="0" macro="[1]!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572" r:id="rId550" name="Button 548">
              <controlPr locked="0" defaultSize="0" print="0" autoFill="0" autoPict="0" macro="[1]!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573" r:id="rId551" name="Button 549">
              <controlPr locked="0" defaultSize="0" print="0" autoFill="0" autoPict="0" macro="[1]!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574" r:id="rId552" name="Button 550">
              <controlPr locked="0" defaultSize="0" print="0" autoFill="0" autoPict="0" macro="[1]!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575" r:id="rId553" name="Button 551">
              <controlPr locked="0" defaultSize="0" print="0" autoFill="0" autoPict="0" macro="[1]!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576" r:id="rId554" name="Button 552">
              <controlPr locked="0" defaultSize="0" print="0" autoFill="0" autoPict="0" macro="[1]!Sheet1.InsertNewTabl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577" r:id="rId555" name="Button 553">
              <controlPr locked="0" defaultSize="0" print="0" autoFill="0" autoPict="0" macro="[1]!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578" r:id="rId556" name="Button 554">
              <controlPr locked="0" defaultSize="0" print="0" autoFill="0" autoPict="0" macro="[1]!Sheet1.deleteProcedure">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579" r:id="rId557" name="Button 555">
              <controlPr locked="0" defaultSize="0" print="0" autoFill="0" autoPict="0" macro="[1]!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580" r:id="rId558" name="Button 556">
              <controlPr locked="0" defaultSize="0" print="0" autoFill="0" autoPict="0" macro="[1]!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581" r:id="rId559" name="Button 557">
              <controlPr locked="0" defaultSize="0" print="0" autoFill="0" autoPict="0" macro="[1]!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582" r:id="rId560" name="Button 558">
              <controlPr locked="0" defaultSize="0" print="0" autoFill="0" autoPict="0" macro="[1]!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583" r:id="rId561" name="Button 559">
              <controlPr locked="0" defaultSize="0" print="0" autoFill="0" autoPict="0" macro="[1]!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584" r:id="rId562" name="Button 560">
              <controlPr locked="0" defaultSize="0" print="0" autoFill="0" autoPict="0" macro="[1]!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585" r:id="rId563" name="Button 561">
              <controlPr locked="0" defaultSize="0" print="0" autoFill="0" autoPict="0" macro="[1]!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586" r:id="rId564" name="Button 562">
              <controlPr locked="0" defaultSize="0" print="0" autoFill="0" autoPict="0" macro="[1]!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587" r:id="rId565" name="Button 563">
              <controlPr locked="0" defaultSize="0" print="0" autoFill="0" autoPict="0" macro="[1]!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588" r:id="rId566" name="Button 564">
              <controlPr locked="0" defaultSize="0" print="0" autoFill="0" autoPict="0" macro="[1]!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589" r:id="rId567" name="Button 565">
              <controlPr locked="0" defaultSize="0" print="0" autoFill="0" autoPict="0" macro="[1]!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590" r:id="rId568" name="Button 566">
              <controlPr locked="0" defaultSize="0" print="0" autoFill="0" autoPict="0" macro="[1]!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591" r:id="rId569" name="Button 567">
              <controlPr locked="0" defaultSize="0" print="0" autoFill="0" autoPict="0" macro="[1]!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592" r:id="rId570" name="Button 568">
              <controlPr locked="0" defaultSize="0" print="0" autoFill="0" autoPict="0" macro="[1]!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593" r:id="rId571" name="Button 569">
              <controlPr locked="0" defaultSize="0" print="0" autoFill="0" autoPict="0" macro="[1]!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594" r:id="rId572" name="Button 570">
              <controlPr locked="0" defaultSize="0" print="0" autoFill="0" autoPict="0" macro="[1]!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595" r:id="rId573" name="Button 571">
              <controlPr locked="0" defaultSize="0" print="0" autoFill="0" autoPict="0" macro="[1]!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596" r:id="rId574" name="Button 572">
              <controlPr locked="0" defaultSize="0" print="0" autoFill="0" autoPict="0" macro="[1]!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597" r:id="rId575" name="Button 573">
              <controlPr locked="0" defaultSize="0" print="0" autoFill="0" autoPict="0" macro="[1]!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598" r:id="rId576" name="Button 574">
              <controlPr locked="0" defaultSize="0" print="0" autoFill="0" autoPict="0" macro="[1]!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599" r:id="rId577" name="Button 575">
              <controlPr locked="0" defaultSize="0" print="0" autoFill="0" autoPict="0" macro="[1]!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600" r:id="rId578" name="Button 576">
              <controlPr locked="0" defaultSize="0" print="0" autoFill="0" autoPict="0" macro="[1]!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601" r:id="rId579" name="Button 577">
              <controlPr locked="0" defaultSize="0" print="0" autoFill="0" autoPict="0" macro="[1]!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602" r:id="rId580" name="Button 578">
              <controlPr locked="0" defaultSize="0" print="0" autoFill="0" autoPict="0" macro="[1]!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603" r:id="rId581" name="Button 579">
              <controlPr locked="0" defaultSize="0" print="0" autoFill="0" autoPict="0" macro="[1]!Sheet1.InsertNewTabl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604" r:id="rId582" name="Button 580">
              <controlPr locked="0" defaultSize="0" print="0" autoFill="0" autoPict="0" macro="[1]!Sheet1.deleteProcedure">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605" r:id="rId583" name="Button 581">
              <controlPr locked="0" defaultSize="0" print="0" autoFill="0" autoPict="0" macro="[1]!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606" r:id="rId584" name="Button 582">
              <controlPr locked="0" defaultSize="0" print="0" autoFill="0" autoPict="0" macro="[1]!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607" r:id="rId585" name="Button 583">
              <controlPr locked="0" defaultSize="0" print="0" autoFill="0" autoPict="0" macro="[1]!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608" r:id="rId586" name="Button 584">
              <controlPr locked="0" defaultSize="0" print="0" autoFill="0" autoPict="0" macro="[1]!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609" r:id="rId587" name="Button 585">
              <controlPr locked="0" defaultSize="0" print="0" autoFill="0" autoPict="0" macro="[1]!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610" r:id="rId588" name="Button 586">
              <controlPr locked="0" defaultSize="0" print="0" autoFill="0" autoPict="0" macro="[1]!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611" r:id="rId589" name="Button 587">
              <controlPr locked="0" defaultSize="0" print="0" autoFill="0" autoPict="0" macro="[1]!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612" r:id="rId590" name="Button 588">
              <controlPr locked="0" defaultSize="0" print="0" autoFill="0" autoPict="0" macro="[1]!Sheet1.InsertNewTabl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613" r:id="rId591" name="Button 589">
              <controlPr locked="0" defaultSize="0" print="0" autoFill="0" autoPict="0" macro="[1]!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614" r:id="rId592" name="Button 590">
              <controlPr locked="0" defaultSize="0" print="0" autoFill="0" autoPict="0" macro="[1]!Sheet1.deleteProcedure">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615" r:id="rId593" name="Button 591">
              <controlPr locked="0" defaultSize="0" print="0" autoFill="0" autoPict="0" macro="[1]!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616" r:id="rId594" name="Button 592">
              <controlPr locked="0" defaultSize="0" print="0" autoFill="0" autoPict="0" macro="[1]!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617" r:id="rId595" name="Button 593">
              <controlPr locked="0" defaultSize="0" print="0" autoFill="0" autoPict="0" macro="[1]!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618" r:id="rId596" name="Button 594">
              <controlPr locked="0" defaultSize="0" print="0" autoFill="0" autoPict="0" macro="[1]!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619" r:id="rId597" name="Button 595">
              <controlPr locked="0" defaultSize="0" print="0" autoFill="0" autoPict="0" macro="[1]!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620" r:id="rId598" name="Button 596">
              <controlPr locked="0" defaultSize="0" print="0" autoFill="0" autoPict="0" macro="[1]!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621" r:id="rId599" name="Button 597">
              <controlPr locked="0" defaultSize="0" print="0" autoFill="0" autoPict="0" macro="[1]!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622" r:id="rId600" name="Button 598">
              <controlPr locked="0" defaultSize="0" print="0" autoFill="0" autoPict="0" macro="[1]!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623" r:id="rId601" name="Button 599">
              <controlPr locked="0" defaultSize="0" print="0" autoFill="0" autoPict="0" macro="[1]!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624" r:id="rId602" name="Button 600">
              <controlPr locked="0" defaultSize="0" print="0" autoFill="0" autoPict="0" macro="[1]!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625" r:id="rId603" name="Button 601">
              <controlPr locked="0" defaultSize="0" print="0" autoFill="0" autoPict="0" macro="[1]!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626" r:id="rId604" name="Button 602">
              <controlPr locked="0" defaultSize="0" print="0" autoFill="0" autoPict="0" macro="[1]!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627" r:id="rId605" name="Button 603">
              <controlPr locked="0" defaultSize="0" print="0" autoFill="0" autoPict="0" macro="[1]!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628" r:id="rId606" name="Button 604">
              <controlPr locked="0" defaultSize="0" print="0" autoFill="0" autoPict="0" macro="[1]!Sheet1.InsertNewTabl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629" r:id="rId607" name="Button 605">
              <controlPr locked="0" defaultSize="0" print="0" autoFill="0" autoPict="0" macro="[1]!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630" r:id="rId608" name="Button 606">
              <controlPr locked="0" defaultSize="0" print="0" autoFill="0" autoPict="0" macro="[1]!Sheet1.deleteProcedure">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631" r:id="rId609" name="Button 607">
              <controlPr locked="0" defaultSize="0" print="0" autoFill="0" autoPict="0" macro="[1]!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632" r:id="rId610" name="Button 608">
              <controlPr locked="0" defaultSize="0" print="0" autoFill="0" autoPict="0" macro="[1]!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633" r:id="rId611" name="Button 609">
              <controlPr locked="0" defaultSize="0" print="0" autoFill="0" autoPict="0" macro="[1]!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634" r:id="rId612" name="Button 610">
              <controlPr locked="0" defaultSize="0" print="0" autoFill="0" autoPict="0" macro="[1]!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635" r:id="rId613" name="Button 611">
              <controlPr locked="0" defaultSize="0" print="0" autoFill="0" autoPict="0" macro="[1]!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636" r:id="rId614" name="Button 612">
              <controlPr locked="0" defaultSize="0" print="0" autoFill="0" autoPict="0" macro="[1]!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637" r:id="rId615" name="Button 613">
              <controlPr locked="0" defaultSize="0" print="0" autoFill="0" autoPict="0" macro="[1]!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638" r:id="rId616" name="Button 614">
              <controlPr locked="0" defaultSize="0" print="0" autoFill="0" autoPict="0" macro="[1]!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639" r:id="rId617" name="Button 615">
              <controlPr locked="0" defaultSize="0" print="0" autoFill="0" autoPict="0" macro="[1]!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640" r:id="rId618" name="Button 616">
              <controlPr locked="0" defaultSize="0" print="0" autoFill="0" autoPict="0" macro="[1]!Sheet1.InsertNewTabl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641" r:id="rId619" name="Button 617">
              <controlPr locked="0" defaultSize="0" print="0" autoFill="0" autoPict="0" macro="[1]!Sheet1.deleteProcedure">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642" r:id="rId620" name="Button 618">
              <controlPr locked="0" defaultSize="0" print="0" autoFill="0" autoPict="0" macro="[1]!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643" r:id="rId621" name="Button 619">
              <controlPr locked="0" defaultSize="0" print="0" autoFill="0" autoPict="0" macro="[1]!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644" r:id="rId622" name="Button 620">
              <controlPr locked="0" defaultSize="0" print="0" autoFill="0" autoPict="0" macro="[1]!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645" r:id="rId623" name="Button 621">
              <controlPr locked="0" defaultSize="0" print="0" autoFill="0" autoPict="0" macro="[1]!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646" r:id="rId624" name="Button 622">
              <controlPr locked="0" defaultSize="0" print="0" autoFill="0" autoPict="0" macro="[1]!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647" r:id="rId625" name="Button 623">
              <controlPr locked="0" defaultSize="0" print="0" autoFill="0" autoPict="0" macro="[1]!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648" r:id="rId626" name="Button 624">
              <controlPr locked="0" defaultSize="0" print="0" autoFill="0" autoPict="0" macro="[1]!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649" r:id="rId627" name="Button 625">
              <controlPr locked="0" defaultSize="0" print="0" autoFill="0" autoPict="0" macro="[1]!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650" r:id="rId628" name="Button 626">
              <controlPr locked="0" defaultSize="0" print="0" autoFill="0" autoPict="0" macro="[1]!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651" r:id="rId629" name="Button 627">
              <controlPr locked="0" defaultSize="0" print="0" autoFill="0" autoPict="0" macro="[1]!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652" r:id="rId630" name="Button 628">
              <controlPr locked="0" defaultSize="0" print="0" autoFill="0" autoPict="0" macro="[1]!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653" r:id="rId631" name="Button 629">
              <controlPr locked="0" defaultSize="0" print="0" autoFill="0" autoPict="0" macro="[1]!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654" r:id="rId632" name="Button 630">
              <controlPr locked="0" defaultSize="0" print="0" autoFill="0" autoPict="0" macro="[1]!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655" r:id="rId633" name="Button 631">
              <controlPr locked="0" defaultSize="0" print="0" autoFill="0" autoPict="0" macro="[1]!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656" r:id="rId634" name="Button 632">
              <controlPr locked="0" defaultSize="0" print="0" autoFill="0" autoPict="0" macro="[1]!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657" r:id="rId635" name="Button 633">
              <controlPr locked="0" defaultSize="0" print="0" autoFill="0" autoPict="0" macro="[1]!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658" r:id="rId636" name="Button 634">
              <controlPr locked="0" defaultSize="0" print="0" autoFill="0" autoPict="0" macro="[1]!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659" r:id="rId637" name="Button 635">
              <controlPr locked="0" defaultSize="0" print="0" autoFill="0" autoPict="0" macro="[1]!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660" r:id="rId638" name="Button 636">
              <controlPr locked="0" defaultSize="0" print="0" autoFill="0" autoPict="0" macro="[1]!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661" r:id="rId639" name="Button 637">
              <controlPr locked="0" defaultSize="0" print="0" autoFill="0" autoPict="0" macro="[1]!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662" r:id="rId640" name="Button 638">
              <controlPr locked="0" defaultSize="0" print="0" autoFill="0" autoPict="0" macro="[1]!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663" r:id="rId641" name="Button 639">
              <controlPr locked="0" defaultSize="0" print="0" autoFill="0" autoPict="0" macro="[1]!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664" r:id="rId642" name="Button 640">
              <controlPr locked="0" defaultSize="0" print="0" autoFill="0" autoPict="0" macro="[1]!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665" r:id="rId643" name="Button 641">
              <controlPr locked="0" defaultSize="0" print="0" autoFill="0" autoPict="0" macro="[1]!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666" r:id="rId644" name="Button 642">
              <controlPr locked="0" defaultSize="0" print="0" autoFill="0" autoPict="0" macro="[1]!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667" r:id="rId645" name="Button 643">
              <controlPr locked="0" defaultSize="0" print="0" autoFill="0" autoPict="0" macro="[1]!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668" r:id="rId646" name="Button 644">
              <controlPr locked="0" defaultSize="0" print="0" autoFill="0" autoPict="0" macro="[1]!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669" r:id="rId647" name="Button 645">
              <controlPr locked="0" defaultSize="0" print="0" autoFill="0" autoPict="0" macro="[1]!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670" r:id="rId648" name="Button 646">
              <controlPr locked="0" defaultSize="0" print="0" autoFill="0" autoPict="0" macro="[1]!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671" r:id="rId649" name="Button 647">
              <controlPr locked="0" defaultSize="0" print="0" autoFill="0" autoPict="0" macro="[1]!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672" r:id="rId650" name="Button 648">
              <controlPr locked="0" defaultSize="0" print="0" autoFill="0" autoPict="0" macro="[1]!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673" r:id="rId651" name="Button 649">
              <controlPr locked="0" defaultSize="0" print="0" autoFill="0" autoPict="0" macro="[1]!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674" r:id="rId652" name="Button 650">
              <controlPr locked="0" defaultSize="0" print="0" autoFill="0" autoPict="0" macro="[1]!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675" r:id="rId653" name="Button 651">
              <controlPr locked="0" defaultSize="0" print="0" autoFill="0" autoPict="0" macro="[1]!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676" r:id="rId654" name="Button 652">
              <controlPr locked="0" defaultSize="0" print="0" autoFill="0" autoPict="0" macro="[1]!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677" r:id="rId655" name="Button 653">
              <controlPr locked="0" defaultSize="0" print="0" autoFill="0" autoPict="0" macro="[1]!Sheet1.InsertNewTabl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678" r:id="rId656" name="Button 654">
              <controlPr locked="0" defaultSize="0" print="0" autoFill="0" autoPict="0" macro="[1]!Sheet1.deleteProcedure">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679" r:id="rId657" name="Button 655">
              <controlPr locked="0" defaultSize="0" print="0" autoFill="0" autoPict="0" macro="[1]!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680" r:id="rId658" name="Button 656">
              <controlPr locked="0" defaultSize="0" print="0" autoFill="0" autoPict="0" macro="[1]!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681" r:id="rId659" name="Button 657">
              <controlPr locked="0" defaultSize="0" print="0" autoFill="0" autoPict="0" macro="[1]!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682" r:id="rId660" name="Button 658">
              <controlPr locked="0" defaultSize="0" print="0" autoFill="0" autoPict="0" macro="[1]!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683" r:id="rId661" name="Button 659">
              <controlPr locked="0" defaultSize="0" print="0" autoFill="0" autoPict="0" macro="[1]!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684" r:id="rId662" name="Button 660">
              <controlPr locked="0" defaultSize="0" print="0" autoFill="0" autoPict="0" macro="[1]!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685" r:id="rId663" name="Button 661">
              <controlPr locked="0" defaultSize="0" print="0" autoFill="0" autoPict="0" macro="[1]!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686" r:id="rId664" name="Button 662">
              <controlPr locked="0" defaultSize="0" print="0" autoFill="0" autoPict="0" macro="[1]!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687" r:id="rId665" name="Button 663">
              <controlPr locked="0" defaultSize="0" print="0" autoFill="0" autoPict="0" macro="[1]!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688" r:id="rId666" name="Button 664">
              <controlPr locked="0" defaultSize="0" print="0" autoFill="0" autoPict="0" macro="[1]!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689" r:id="rId667" name="Button 665">
              <controlPr locked="0" defaultSize="0" print="0" autoFill="0" autoPict="0" macro="[1]!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690" r:id="rId668" name="Button 666">
              <controlPr locked="0" defaultSize="0" print="0" autoFill="0" autoPict="0" macro="[1]!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691" r:id="rId669" name="Button 667">
              <controlPr locked="0" defaultSize="0" print="0" autoFill="0" autoPict="0" macro="[1]!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692" r:id="rId670" name="Button 668">
              <controlPr locked="0" defaultSize="0" print="0" autoFill="0" autoPict="0" macro="[1]!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693" r:id="rId671" name="Button 669">
              <controlPr locked="0" defaultSize="0" print="0" autoFill="0" autoPict="0" macro="[1]!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694" r:id="rId672" name="Button 670">
              <controlPr locked="0" defaultSize="0" print="0" autoFill="0" autoPict="0" macro="[1]!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695" r:id="rId673" name="Button 671">
              <controlPr locked="0" defaultSize="0" print="0" autoFill="0" autoPict="0" macro="[1]!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696" r:id="rId674" name="Button 672">
              <controlPr locked="0" defaultSize="0" print="0" autoFill="0" autoPict="0" macro="[1]!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697" r:id="rId675" name="Button 673">
              <controlPr locked="0" defaultSize="0" print="0" autoFill="0" autoPict="0" macro="[1]!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698" r:id="rId676" name="Button 674">
              <controlPr locked="0" defaultSize="0" print="0" autoFill="0" autoPict="0" macro="[1]!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699" r:id="rId677" name="Button 675">
              <controlPr locked="0" defaultSize="0" print="0" autoFill="0" autoPict="0" macro="[1]!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700" r:id="rId678" name="Button 676">
              <controlPr locked="0" defaultSize="0" print="0" autoFill="0" autoPict="0" macro="[1]!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701" r:id="rId679" name="Button 677">
              <controlPr locked="0" defaultSize="0" print="0" autoFill="0" autoPict="0" macro="[1]!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702" r:id="rId680" name="Button 678">
              <controlPr locked="0" defaultSize="0" print="0" autoFill="0" autoPict="0" macro="[1]!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703" r:id="rId681" name="Button 679">
              <controlPr locked="0" defaultSize="0" print="0" autoFill="0" autoPict="0" macro="[1]!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704" r:id="rId682" name="Button 680">
              <controlPr locked="0" defaultSize="0" print="0" autoFill="0" autoPict="0" macro="[1]!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705" r:id="rId683" name="Button 681">
              <controlPr locked="0" defaultSize="0" print="0" autoFill="0" autoPict="0" macro="[1]!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706" r:id="rId684" name="Button 682">
              <controlPr locked="0" defaultSize="0" print="0" autoFill="0" autoPict="0" macro="[1]!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707" r:id="rId685" name="Button 683">
              <controlPr locked="0" defaultSize="0" print="0" autoFill="0" autoPict="0" macro="[1]!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708" r:id="rId686" name="Button 684">
              <controlPr locked="0" defaultSize="0" print="0" autoFill="0" autoPict="0" macro="[1]!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709" r:id="rId687" name="Button 685">
              <controlPr locked="0" defaultSize="0" print="0" autoFill="0" autoPict="0" macro="[1]!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710" r:id="rId688" name="Button 686">
              <controlPr locked="0" defaultSize="0" print="0" autoFill="0" autoPict="0" macro="[1]!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711" r:id="rId689" name="Button 687">
              <controlPr locked="0" defaultSize="0" print="0" autoFill="0" autoPict="0" macro="[1]!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712" r:id="rId690" name="Button 688">
              <controlPr locked="0" defaultSize="0" print="0" autoFill="0" autoPict="0" macro="[1]!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713" r:id="rId691" name="Button 689">
              <controlPr locked="0" defaultSize="0" print="0" autoFill="0" autoPict="0" macro="[1]!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714" r:id="rId692" name="Button 690">
              <controlPr locked="0" defaultSize="0" print="0" autoFill="0" autoPict="0" macro="[1]!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715" r:id="rId693" name="Button 691">
              <controlPr locked="0" defaultSize="0" print="0" autoFill="0" autoPict="0" macro="[1]!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716" r:id="rId694" name="Button 692">
              <controlPr locked="0" defaultSize="0" print="0" autoFill="0" autoPict="0" macro="[1]!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717" r:id="rId695" name="Button 693">
              <controlPr locked="0" defaultSize="0" print="0" autoFill="0" autoPict="0" macro="[1]!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718" r:id="rId696" name="Button 694">
              <controlPr locked="0" defaultSize="0" print="0" autoFill="0" autoPict="0" macro="[1]!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719" r:id="rId697" name="Button 695">
              <controlPr locked="0" defaultSize="0" print="0" autoFill="0" autoPict="0" macro="[1]!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720" r:id="rId698" name="Button 696">
              <controlPr locked="0" defaultSize="0" print="0" autoFill="0" autoPict="0" macro="[1]!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721" r:id="rId699" name="Button 697">
              <controlPr locked="0" defaultSize="0" print="0" autoFill="0" autoPict="0" macro="[1]!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722" r:id="rId700" name="Button 698">
              <controlPr locked="0" defaultSize="0" print="0" autoFill="0" autoPict="0" macro="[1]!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723" r:id="rId701" name="Button 699">
              <controlPr locked="0" defaultSize="0" print="0" autoFill="0" autoPict="0" macro="[1]!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724" r:id="rId702" name="Button 700">
              <controlPr locked="0" defaultSize="0" print="0" autoFill="0" autoPict="0" macro="[1]!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725" r:id="rId703" name="Button 701">
              <controlPr locked="0" defaultSize="0" print="0" autoFill="0" autoPict="0" macro="[1]!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726" r:id="rId704" name="Button 702">
              <controlPr locked="0" defaultSize="0" print="0" autoFill="0" autoPict="0" macro="[1]!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727" r:id="rId705" name="Button 703">
              <controlPr locked="0" defaultSize="0" print="0" autoFill="0" autoPict="0" macro="[1]!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728" r:id="rId706" name="Button 704">
              <controlPr locked="0" defaultSize="0" print="0" autoFill="0" autoPict="0" macro="[1]!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729" r:id="rId707" name="Button 705">
              <controlPr locked="0" defaultSize="0" print="0" autoFill="0" autoPict="0" macro="[1]!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730" r:id="rId708" name="Button 706">
              <controlPr locked="0" defaultSize="0" print="0" autoFill="0" autoPict="0" macro="[1]!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731" r:id="rId709" name="Button 707">
              <controlPr locked="0" defaultSize="0" print="0" autoFill="0" autoPict="0" macro="[1]!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732" r:id="rId710" name="Button 708">
              <controlPr locked="0" defaultSize="0" print="0" autoFill="0" autoPict="0" macro="[1]!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733" r:id="rId711" name="Button 709">
              <controlPr locked="0" defaultSize="0" print="0" autoFill="0" autoPict="0" macro="[1]!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734" r:id="rId712" name="Button 710">
              <controlPr locked="0" defaultSize="0" print="0" autoFill="0" autoPict="0" macro="[1]!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735" r:id="rId713" name="Button 711">
              <controlPr locked="0" defaultSize="0" print="0" autoFill="0" autoPict="0" macro="[1]!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736" r:id="rId714" name="Button 712">
              <controlPr locked="0" defaultSize="0" print="0" autoFill="0" autoPict="0" macro="[1]!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737" r:id="rId715" name="Button 713">
              <controlPr locked="0" defaultSize="0" print="0" autoFill="0" autoPict="0" macro="[1]!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738" r:id="rId716" name="Button 714">
              <controlPr locked="0" defaultSize="0" print="0" autoFill="0" autoPict="0" macro="[1]!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739" r:id="rId717" name="Button 715">
              <controlPr locked="0" defaultSize="0" print="0" autoFill="0" autoPict="0" macro="[1]!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740" r:id="rId718" name="Button 716">
              <controlPr locked="0" defaultSize="0" print="0" autoFill="0" autoPict="0" macro="[1]!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741" r:id="rId719" name="Button 717">
              <controlPr locked="0" defaultSize="0" print="0" autoFill="0" autoPict="0" macro="[1]!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742" r:id="rId720" name="Button 718">
              <controlPr locked="0" defaultSize="0" print="0" autoFill="0" autoPict="0" macro="[1]!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743" r:id="rId721" name="Button 719">
              <controlPr locked="0" defaultSize="0" print="0" autoFill="0" autoPict="0" macro="[1]!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744" r:id="rId722" name="Button 720">
              <controlPr locked="0" defaultSize="0" print="0" autoFill="0" autoPict="0" macro="[1]!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745" r:id="rId723" name="Button 721">
              <controlPr locked="0" defaultSize="0" print="0" autoFill="0" autoPict="0" macro="[1]!Sheet1.InsertNewTabl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746" r:id="rId724" name="Button 722">
              <controlPr locked="0" defaultSize="0" print="0" autoFill="0" autoPict="0" macro="[1]!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747" r:id="rId725" name="Button 723">
              <controlPr locked="0" defaultSize="0" print="0" autoFill="0" autoPict="0" macro="[1]!Sheet1.deleteProcedure">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748" r:id="rId726" name="Button 724">
              <controlPr locked="0" defaultSize="0" print="0" autoFill="0" autoPict="0" macro="[1]!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749" r:id="rId727" name="Button 725">
              <controlPr locked="0" defaultSize="0" print="0" autoFill="0" autoPict="0" macro="[1]!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750" r:id="rId728" name="Button 726">
              <controlPr locked="0" defaultSize="0" print="0" autoFill="0" autoPict="0" macro="[1]!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751" r:id="rId729" name="Button 727">
              <controlPr locked="0" defaultSize="0" print="0" autoFill="0" autoPict="0" macro="[1]!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752" r:id="rId730" name="Button 728">
              <controlPr locked="0" defaultSize="0" print="0" autoFill="0" autoPict="0" macro="[1]!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753" r:id="rId731" name="Button 729">
              <controlPr locked="0" defaultSize="0" print="0" autoFill="0" autoPict="0" macro="[1]!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754" r:id="rId732" name="Button 730">
              <controlPr locked="0" defaultSize="0" print="0" autoFill="0" autoPict="0" macro="[1]!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755" r:id="rId733" name="Button 731">
              <controlPr locked="0" defaultSize="0" print="0" autoFill="0" autoPict="0" macro="[1]!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756" r:id="rId734" name="Button 732">
              <controlPr locked="0" defaultSize="0" print="0" autoFill="0" autoPict="0" macro="[1]!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757" r:id="rId735" name="Button 733">
              <controlPr locked="0" defaultSize="0" print="0" autoFill="0" autoPict="0" macro="[1]!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758" r:id="rId736" name="Button 734">
              <controlPr locked="0" defaultSize="0" print="0" autoFill="0" autoPict="0" macro="[1]!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759" r:id="rId737" name="Button 735">
              <controlPr locked="0" defaultSize="0" print="0" autoFill="0" autoPict="0" macro="[1]!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760" r:id="rId738" name="Button 736">
              <controlPr locked="0" defaultSize="0" print="0" autoFill="0" autoPict="0" macro="[1]!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761" r:id="rId739" name="Button 737">
              <controlPr locked="0" defaultSize="0" print="0" autoFill="0" autoPict="0" macro="[1]!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762" r:id="rId740" name="Button 738">
              <controlPr locked="0" defaultSize="0" print="0" autoFill="0" autoPict="0" macro="[1]!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763" r:id="rId741" name="Button 739">
              <controlPr locked="0" defaultSize="0" print="0" autoFill="0" autoPict="0" macro="[1]!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764" r:id="rId742" name="Button 740">
              <controlPr locked="0" defaultSize="0" print="0" autoFill="0" autoPict="0" macro="[1]!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765" r:id="rId743" name="Button 741">
              <controlPr locked="0" defaultSize="0" print="0" autoFill="0" autoPict="0" macro="[1]!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766" r:id="rId744" name="Button 742">
              <controlPr locked="0" defaultSize="0" print="0" autoFill="0" autoPict="0" macro="[1]!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767" r:id="rId745" name="Button 743">
              <controlPr locked="0" defaultSize="0" print="0" autoFill="0" autoPict="0" macro="[1]!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768" r:id="rId746" name="Button 744">
              <controlPr locked="0" defaultSize="0" print="0" autoFill="0" autoPict="0" macro="[1]!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769" r:id="rId747" name="Button 745">
              <controlPr locked="0" defaultSize="0" print="0" autoFill="0" autoPict="0" macro="[1]!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770" r:id="rId748" name="Button 746">
              <controlPr locked="0" defaultSize="0" print="0" autoFill="0" autoPict="0" macro="[1]!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771" r:id="rId749" name="Button 747">
              <controlPr locked="0" defaultSize="0" print="0" autoFill="0" autoPict="0" macro="[1]!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772" r:id="rId750" name="Button 748">
              <controlPr locked="0" defaultSize="0" print="0" autoFill="0" autoPict="0" macro="[1]!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773" r:id="rId751" name="Button 749">
              <controlPr locked="0" defaultSize="0" print="0" autoFill="0" autoPict="0" macro="[1]!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774" r:id="rId752" name="Button 750">
              <controlPr locked="0" defaultSize="0" print="0" autoFill="0" autoPict="0" macro="[1]!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775" r:id="rId753" name="Button 751">
              <controlPr locked="0" defaultSize="0" print="0" autoFill="0" autoPict="0" macro="[1]!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776" r:id="rId754" name="Button 752">
              <controlPr locked="0" defaultSize="0" print="0" autoFill="0" autoPict="0" macro="[1]!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777" r:id="rId755" name="Button 753">
              <controlPr locked="0" defaultSize="0" print="0" autoFill="0" autoPict="0" macro="[1]!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778" r:id="rId756" name="Button 754">
              <controlPr locked="0" defaultSize="0" print="0" autoFill="0" autoPict="0" macro="[1]!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779" r:id="rId757" name="Button 755">
              <controlPr locked="0" defaultSize="0" print="0" autoFill="0" autoPict="0" macro="[1]!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780" r:id="rId758" name="Button 756">
              <controlPr locked="0" defaultSize="0" print="0" autoFill="0" autoPict="0" macro="[1]!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781" r:id="rId759" name="Button 757">
              <controlPr locked="0" defaultSize="0" print="0" autoFill="0" autoPict="0" macro="[1]!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782" r:id="rId760" name="Button 758">
              <controlPr locked="0" defaultSize="0" print="0" autoFill="0" autoPict="0" macro="[1]!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1783" r:id="rId761" name="Button 759">
              <controlPr locked="0" defaultSize="0" print="0" autoFill="0" autoPict="0" macro="[1]!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784" r:id="rId762" name="Button 760">
              <controlPr locked="0" defaultSize="0" print="0" autoFill="0" autoPict="0" macro="[1]!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785" r:id="rId763" name="Button 761">
              <controlPr locked="0" defaultSize="0" print="0" autoFill="0" autoPict="0" macro="[1]!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786" r:id="rId764" name="Button 762">
              <controlPr locked="0" defaultSize="0" print="0" autoFill="0" autoPict="0" macro="[1]!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787" r:id="rId765" name="Button 763">
              <controlPr locked="0" defaultSize="0" print="0" autoFill="0" autoPict="0" macro="[1]!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788" r:id="rId766" name="Button 764">
              <controlPr locked="0" defaultSize="0" print="0" autoFill="0" autoPict="0" macro="[1]!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789" r:id="rId767" name="Button 765">
              <controlPr locked="0" defaultSize="0" print="0" autoFill="0" autoPict="0" macro="[1]!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790" r:id="rId768" name="Button 766">
              <controlPr locked="0" defaultSize="0" print="0" autoFill="0" autoPict="0" macro="[1]!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791" r:id="rId769" name="Button 767">
              <controlPr locked="0" defaultSize="0" print="0" autoFill="0" autoPict="0" macro="[1]!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792" r:id="rId770" name="Button 768">
              <controlPr locked="0" defaultSize="0" print="0" autoFill="0" autoPict="0" macro="[1]!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793" r:id="rId771" name="Button 769">
              <controlPr locked="0" defaultSize="0" print="0" autoFill="0" autoPict="0" macro="[1]!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794" r:id="rId772" name="Button 770">
              <controlPr locked="0" defaultSize="0" print="0" autoFill="0" autoPict="0" macro="[1]!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795" r:id="rId773" name="Button 771">
              <controlPr locked="0" defaultSize="0" print="0" autoFill="0" autoPict="0" macro="[1]!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796" r:id="rId774" name="Button 772">
              <controlPr locked="0" defaultSize="0" print="0" autoFill="0" autoPict="0" macro="[1]!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797" r:id="rId775" name="Button 773">
              <controlPr locked="0" defaultSize="0" print="0" autoFill="0" autoPict="0" macro="[1]!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798" r:id="rId776" name="Button 774">
              <controlPr locked="0" defaultSize="0" print="0" autoFill="0" autoPict="0" macro="[1]!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799" r:id="rId777" name="Button 775">
              <controlPr locked="0" defaultSize="0" print="0" autoFill="0" autoPict="0" macro="[1]!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00" r:id="rId778" name="Button 776">
              <controlPr locked="0" defaultSize="0" print="0" autoFill="0" autoPict="0" macro="[1]!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01" r:id="rId779" name="Button 777">
              <controlPr locked="0" defaultSize="0" print="0" autoFill="0" autoPict="0" macro="[1]!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02" r:id="rId780" name="Button 778">
              <controlPr locked="0" defaultSize="0" print="0" autoFill="0" autoPict="0" macro="[1]!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03" r:id="rId781" name="Button 779">
              <controlPr locked="0" defaultSize="0" print="0" autoFill="0" autoPict="0" macro="[1]!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04" r:id="rId782" name="Button 780">
              <controlPr locked="0" defaultSize="0" print="0" autoFill="0" autoPict="0" macro="[1]!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05" r:id="rId783" name="Button 781">
              <controlPr locked="0" defaultSize="0" print="0" autoFill="0" autoPict="0" macro="[1]!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06" r:id="rId784" name="Button 782">
              <controlPr locked="0" defaultSize="0" print="0" autoFill="0" autoPict="0" macro="[1]!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807" r:id="rId785" name="Button 783">
              <controlPr locked="0" defaultSize="0" print="0" autoFill="0" autoPict="0" macro="[1]!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08" r:id="rId786" name="Button 784">
              <controlPr locked="0" defaultSize="0" print="0" autoFill="0" autoPict="0" macro="[1]!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09" r:id="rId787" name="Button 785">
              <controlPr locked="0" defaultSize="0" print="0" autoFill="0" autoPict="0" macro="[1]!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10" r:id="rId788" name="Button 786">
              <controlPr locked="0" defaultSize="0" print="0" autoFill="0" autoPict="0" macro="[1]!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11" r:id="rId789" name="Button 787">
              <controlPr locked="0" defaultSize="0" print="0" autoFill="0" autoPict="0" macro="[1]!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12" r:id="rId790" name="Button 788">
              <controlPr locked="0" defaultSize="0" print="0" autoFill="0" autoPict="0" macro="[1]!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13" r:id="rId791" name="Button 789">
              <controlPr locked="0" defaultSize="0" print="0" autoFill="0" autoPict="0" macro="[1]!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14" r:id="rId792" name="Button 790">
              <controlPr locked="0" defaultSize="0" print="0" autoFill="0" autoPict="0" macro="[1]!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15" r:id="rId793" name="Button 791">
              <controlPr locked="0" defaultSize="0" print="0" autoFill="0" autoPict="0" macro="[1]!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16" r:id="rId794" name="Button 792">
              <controlPr locked="0" defaultSize="0" print="0" autoFill="0" autoPict="0" macro="[1]!Sheet1.InsertNewTabl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17" r:id="rId795" name="Button 793">
              <controlPr locked="0" defaultSize="0" print="0" autoFill="0" autoPict="0" macro="[1]!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18" r:id="rId796" name="Button 794">
              <controlPr locked="0" defaultSize="0" print="0" autoFill="0" autoPict="0" macro="[1]!Sheet1.deleteProcedure">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19" r:id="rId797" name="Button 795">
              <controlPr locked="0" defaultSize="0" print="0" autoFill="0" autoPict="0" macro="[1]!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20" r:id="rId798" name="Button 796">
              <controlPr locked="0" defaultSize="0" print="0" autoFill="0" autoPict="0" macro="[1]!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21" r:id="rId799" name="Button 797">
              <controlPr locked="0" defaultSize="0" print="0" autoFill="0" autoPict="0" macro="[1]!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22" r:id="rId800" name="Button 798">
              <controlPr locked="0" defaultSize="0" print="0" autoFill="0" autoPict="0" macro="[1]!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23" r:id="rId801" name="Button 799">
              <controlPr locked="0" defaultSize="0" print="0" autoFill="0" autoPict="0" macro="[1]!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24" r:id="rId802" name="Button 800">
              <controlPr locked="0" defaultSize="0" print="0" autoFill="0" autoPict="0" macro="[1]!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25" r:id="rId803" name="Button 801">
              <controlPr locked="0" defaultSize="0" print="0" autoFill="0" autoPict="0" macro="[1]!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26" r:id="rId804" name="Button 802">
              <controlPr locked="0" defaultSize="0" print="0" autoFill="0" autoPict="0" macro="[1]!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27" r:id="rId805" name="Button 803">
              <controlPr locked="0" defaultSize="0" print="0" autoFill="0" autoPict="0" macro="[1]!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28" r:id="rId806" name="Button 804">
              <controlPr locked="0" defaultSize="0" print="0" autoFill="0" autoPict="0" macro="[1]!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29" r:id="rId807" name="Button 805">
              <controlPr locked="0" defaultSize="0" print="0" autoFill="0" autoPict="0" macro="[1]!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30" r:id="rId808" name="Button 806">
              <controlPr locked="0" defaultSize="0" print="0" autoFill="0" autoPict="0" macro="[1]!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31" r:id="rId809" name="Button 807">
              <controlPr locked="0" defaultSize="0" print="0" autoFill="0" autoPict="0" macro="[1]!Sheet1.InsertNewTabl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32" r:id="rId810" name="Button 808">
              <controlPr locked="0" defaultSize="0" print="0" autoFill="0" autoPict="0" macro="[1]!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33" r:id="rId811" name="Button 809">
              <controlPr locked="0" defaultSize="0" print="0" autoFill="0" autoPict="0" macro="[1]!Sheet1.deleteProcedure">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34" r:id="rId812" name="Button 810">
              <controlPr locked="0" defaultSize="0" print="0" autoFill="0" autoPict="0" macro="[1]!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35" r:id="rId813" name="Button 811">
              <controlPr locked="0" defaultSize="0" print="0" autoFill="0" autoPict="0" macro="[1]!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36" r:id="rId814" name="Button 812">
              <controlPr locked="0" defaultSize="0" print="0" autoFill="0" autoPict="0" macro="[1]!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37" r:id="rId815" name="Button 813">
              <controlPr locked="0" defaultSize="0" print="0" autoFill="0" autoPict="0" macro="[1]!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38" r:id="rId816" name="Button 814">
              <controlPr locked="0" defaultSize="0" print="0" autoFill="0" autoPict="0" macro="[1]!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39" r:id="rId817" name="Button 815">
              <controlPr locked="0" defaultSize="0" print="0" autoFill="0" autoPict="0" macro="[1]!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40" r:id="rId818" name="Button 816">
              <controlPr locked="0" defaultSize="0" print="0" autoFill="0" autoPict="0" macro="[1]!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41" r:id="rId819" name="Button 817">
              <controlPr locked="0" defaultSize="0" print="0" autoFill="0" autoPict="0" macro="[1]!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842" r:id="rId820" name="Button 818">
              <controlPr locked="0" defaultSize="0" print="0" autoFill="0" autoPict="0" macro="[1]!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43" r:id="rId821" name="Button 819">
              <controlPr locked="0" defaultSize="0" print="0" autoFill="0" autoPict="0" macro="[1]!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844" r:id="rId822" name="Button 820">
              <controlPr locked="0" defaultSize="0" print="0" autoFill="0" autoPict="0" macro="[1]!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45" r:id="rId823" name="Button 821">
              <controlPr locked="0" defaultSize="0" print="0" autoFill="0" autoPict="0" macro="[1]!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846" r:id="rId824" name="Button 822">
              <controlPr locked="0" defaultSize="0" print="0" autoFill="0" autoPict="0" macro="[1]!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847" r:id="rId825" name="Button 823">
              <controlPr locked="0" defaultSize="0" print="0" autoFill="0" autoPict="0" macro="[1]!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848" r:id="rId826" name="Button 824">
              <controlPr locked="0" defaultSize="0" print="0" autoFill="0" autoPict="0" macro="[1]!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849" r:id="rId827" name="Button 825">
              <controlPr locked="0" defaultSize="0" print="0" autoFill="0" autoPict="0" macro="[1]!Sheet1.InsertNewTabl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850" r:id="rId828" name="Button 826">
              <controlPr locked="0" defaultSize="0" print="0" autoFill="0" autoPict="0" macro="[1]!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851" r:id="rId829" name="Button 827">
              <controlPr locked="0" defaultSize="0" print="0" autoFill="0" autoPict="0" macro="[1]!Sheet1.deleteProcedure">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52" r:id="rId830" name="Button 828">
              <controlPr locked="0" defaultSize="0" print="0" autoFill="0" autoPict="0" macro="[1]!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1853" r:id="rId831" name="Button 829">
              <controlPr locked="0" defaultSize="0" print="0" autoFill="0" autoPict="0" macro="[1]!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54" r:id="rId832" name="Button 830">
              <controlPr locked="0" defaultSize="0" print="0" autoFill="0" autoPict="0" macro="[1]!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55" r:id="rId833" name="Button 831">
              <controlPr locked="0" defaultSize="0" print="0" autoFill="0" autoPict="0" macro="[1]!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56" r:id="rId834" name="Button 832">
              <controlPr locked="0" defaultSize="0" print="0" autoFill="0" autoPict="0" macro="[1]!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57" r:id="rId835" name="Button 833">
              <controlPr locked="0" defaultSize="0" print="0" autoFill="0" autoPict="0" macro="[1]!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58" r:id="rId836" name="Button 834">
              <controlPr locked="0" defaultSize="0" print="0" autoFill="0" autoPict="0" macro="[1]!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59" r:id="rId837" name="Button 835">
              <controlPr locked="0" defaultSize="0" print="0" autoFill="0" autoPict="0" macro="[1]!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60" r:id="rId838" name="Button 836">
              <controlPr locked="0" defaultSize="0" print="0" autoFill="0" autoPict="0" macro="[1]!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861" r:id="rId839" name="Button 837">
              <controlPr locked="0" defaultSize="0" print="0" autoFill="0" autoPict="0" macro="[1]!Sheet1.InsertNewTabl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1862" r:id="rId840" name="Button 838">
              <controlPr locked="0" defaultSize="0" print="0" autoFill="0" autoPict="0" macro="[1]!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863" r:id="rId841" name="Button 839">
              <controlPr locked="0" defaultSize="0" print="0" autoFill="0" autoPict="0" macro="[1]!Sheet1.deleteProcedure">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864" r:id="rId842" name="Button 840">
              <controlPr locked="0" defaultSize="0" print="0" autoFill="0" autoPict="0" macro="[1]!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865" r:id="rId843" name="Button 841">
              <controlPr locked="0" defaultSize="0" print="0" autoFill="0" autoPict="0" macro="[1]!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866" r:id="rId844" name="Button 842">
              <controlPr locked="0" defaultSize="0" print="0" autoFill="0" autoPict="0" macro="[1]!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867" r:id="rId845" name="Button 843">
              <controlPr locked="0" defaultSize="0" print="0" autoFill="0" autoPict="0" macro="[1]!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868" r:id="rId846" name="Button 844">
              <controlPr locked="0" defaultSize="0" print="0" autoFill="0" autoPict="0" macro="[1]!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869" r:id="rId847" name="Button 845">
              <controlPr locked="0" defaultSize="0" print="0" autoFill="0" autoPict="0" macro="[1]!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870" r:id="rId848" name="Button 846">
              <controlPr locked="0" defaultSize="0" print="0" autoFill="0" autoPict="0" macro="[1]!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71" r:id="rId849" name="Button 847">
              <controlPr locked="0" defaultSize="0" print="0" autoFill="0" autoPict="0" macro="[1]!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72" r:id="rId850" name="Button 848">
              <controlPr locked="0" defaultSize="0" print="0" autoFill="0" autoPict="0" macro="[1]!Sheet1.deleteRow">
                <anchor moveWithCells="1" sizeWithCells="1">
                  <from>
                    <xdr:col>6</xdr:col>
                    <xdr:colOff>0</xdr:colOff>
                    <xdr:row>1219</xdr:row>
                    <xdr:rowOff>0</xdr:rowOff>
                  </from>
                  <to>
                    <xdr:col>10</xdr:col>
                    <xdr:colOff>0</xdr:colOff>
                    <xdr:row>1220</xdr:row>
                    <xdr:rowOff>0</xdr:rowOff>
                  </to>
                </anchor>
              </controlPr>
            </control>
          </mc:Choice>
        </mc:AlternateContent>
      </controls>
    </mc:Choice>
  </mc:AlternateContent>
  <tableParts count="45">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'[Plan Anual de Compras y contrataciones 2023.xlsm]Informacion '!#REF!</xm:f>
          </x14:formula1>
          <xm:sqref>E16 E28 E39 E50 E61 E72 E92 E108 E119 E176 E233 E281 E329 E363 E374 E408 E419 E430 E464 E498 E531 E555 E579 E590 E601 E670 E736 E747 E764 E775 E786 E800 E814 E831 E866 E883 E907 E955 E972 E1048 E1075 E1135 E1158 E1184 E1204</xm:sqref>
        </x14:dataValidation>
        <x14:dataValidation type="list" allowBlank="1" showInputMessage="1" showErrorMessage="1">
          <x14:formula1>
            <xm:f>'[Plan Anual de Compras y contrataciones 2023.xlsm]Informacion '!#REF!</xm:f>
          </x14:formula1>
          <xm:sqref>D16 D28 D39 D50 D61 D72 D92 D108 D119 D176 D233 D281 D329 D363 D374 D408 D419 D430 D464 D498 D531 D555 D579 D590 D601 D670 D736 D747 D764 D775 D786 D800 D814 D831 D866 D883 D907 D955 D972 D1048 D1075 D1135 D1158 D1184 D1204</xm:sqref>
        </x14:dataValidation>
        <x14:dataValidation type="list" allowBlank="1" showInputMessage="1" showErrorMessage="1">
          <x14:formula1>
            <xm:f>'[Plan Anual de Compras y contrataciones 2023.xlsm]Informacion '!#REF!</xm:f>
          </x14:formula1>
          <xm:sqref>C16 C28 C39 C50 C61 C72 C92 C108 C119 C176 C233 C281 C329 C363 C374 C408 C419 C430 C464 C498 C531 C555 C579 C590 C601 C670 C736 C747 C764 C775 C786 C800 C814 C831 C866 C883 C907 C955 C972 C1048 C1075 C1135 C1158 C1184 C1204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2023-02-12T21:16:29Z</dcterms:created>
  <dcterms:modified xsi:type="dcterms:W3CDTF">2023-02-12T21:20:34Z</dcterms:modified>
</cp:coreProperties>
</file>